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отчет" sheetId="3" r:id="rId1"/>
    <sheet name="прил 1" sheetId="16" r:id="rId2"/>
    <sheet name="прил 2" sheetId="13" r:id="rId3"/>
    <sheet name="прил3" sheetId="14" r:id="rId4"/>
    <sheet name="прил5" sheetId="15" r:id="rId5"/>
  </sheets>
  <definedNames>
    <definedName name="_xlnm.Print_Titles" localSheetId="0">отчет!$4:$7</definedName>
    <definedName name="_xlnm.Print_Titles" localSheetId="1">'прил 1'!$4:$7</definedName>
    <definedName name="_xlnm.Print_Titles" localSheetId="2">'прил 2'!$4:$6</definedName>
    <definedName name="_xlnm.Print_Titles" localSheetId="3">прил3!$4:$7</definedName>
    <definedName name="_xlnm.Print_Area" localSheetId="0">отчет!$A$1:$Z$88</definedName>
    <definedName name="_xlnm.Print_Area" localSheetId="1">'прил 1'!$A$1:$K$235</definedName>
    <definedName name="_xlnm.Print_Area" localSheetId="2">'прил 2'!$A$1:$I$10</definedName>
    <definedName name="_xlnm.Print_Area" localSheetId="3">прил3!$A$1:$J$12</definedName>
  </definedNames>
  <calcPr calcId="152511"/>
</workbook>
</file>

<file path=xl/calcChain.xml><?xml version="1.0" encoding="utf-8"?>
<calcChain xmlns="http://schemas.openxmlformats.org/spreadsheetml/2006/main">
  <c r="J45" i="3" l="1"/>
  <c r="J81" i="3" l="1"/>
  <c r="I81" i="3"/>
  <c r="J75" i="3" l="1"/>
  <c r="I75" i="3"/>
  <c r="J9" i="3" l="1"/>
  <c r="K94" i="16" l="1"/>
  <c r="K95" i="16"/>
  <c r="K96" i="16"/>
  <c r="K97" i="16"/>
  <c r="K98" i="16"/>
  <c r="K100" i="16"/>
  <c r="K101" i="16"/>
  <c r="K102" i="16"/>
  <c r="K103" i="16"/>
  <c r="K104" i="16"/>
  <c r="K92" i="16"/>
  <c r="K90" i="16"/>
  <c r="K88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46" i="16"/>
  <c r="K43" i="16"/>
  <c r="K44" i="16"/>
  <c r="K42" i="16"/>
  <c r="K31" i="16"/>
  <c r="K32" i="16"/>
  <c r="K33" i="16"/>
  <c r="K34" i="16"/>
  <c r="K35" i="16"/>
  <c r="K38" i="16"/>
  <c r="K39" i="16"/>
  <c r="K40" i="16"/>
  <c r="K30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14" i="16"/>
  <c r="K11" i="16"/>
  <c r="K12" i="16"/>
  <c r="K10" i="16"/>
  <c r="J105" i="16"/>
  <c r="J36" i="16"/>
  <c r="K36" i="16" s="1"/>
  <c r="J14" i="16"/>
  <c r="K75" i="3"/>
  <c r="K76" i="3"/>
  <c r="K77" i="3"/>
  <c r="K78" i="3"/>
  <c r="K79" i="3"/>
  <c r="K80" i="3"/>
  <c r="K81" i="3"/>
  <c r="K82" i="3"/>
  <c r="K83" i="3"/>
  <c r="K84" i="3"/>
  <c r="K85" i="3"/>
  <c r="K86" i="3"/>
  <c r="K74" i="3"/>
  <c r="K72" i="3"/>
  <c r="K70" i="3"/>
  <c r="K47" i="3"/>
  <c r="K48" i="3"/>
  <c r="K49" i="3"/>
  <c r="K50" i="3"/>
  <c r="K51" i="3"/>
  <c r="K52" i="3"/>
  <c r="K53" i="3"/>
  <c r="K54" i="3"/>
  <c r="K55" i="3"/>
  <c r="K56" i="3"/>
  <c r="K57" i="3"/>
  <c r="K58" i="3"/>
  <c r="K60" i="3"/>
  <c r="K61" i="3"/>
  <c r="K62" i="3"/>
  <c r="K63" i="3"/>
  <c r="K64" i="3"/>
  <c r="K65" i="3"/>
  <c r="K66" i="3"/>
  <c r="K67" i="3"/>
  <c r="K68" i="3"/>
  <c r="K46" i="3"/>
  <c r="K43" i="3"/>
  <c r="K44" i="3"/>
  <c r="K42" i="3"/>
  <c r="K31" i="3"/>
  <c r="K32" i="3"/>
  <c r="K33" i="3"/>
  <c r="K34" i="3"/>
  <c r="K35" i="3"/>
  <c r="K38" i="3"/>
  <c r="K39" i="3"/>
  <c r="K40" i="3"/>
  <c r="K30" i="3"/>
  <c r="K23" i="3"/>
  <c r="K24" i="3"/>
  <c r="K25" i="3"/>
  <c r="K26" i="3"/>
  <c r="K27" i="3"/>
  <c r="K28" i="3"/>
  <c r="K15" i="3"/>
  <c r="K16" i="3"/>
  <c r="K17" i="3"/>
  <c r="K18" i="3"/>
  <c r="K19" i="3"/>
  <c r="K20" i="3"/>
  <c r="K21" i="3"/>
  <c r="K22" i="3"/>
  <c r="K11" i="3"/>
  <c r="K12" i="3"/>
  <c r="K10" i="3"/>
  <c r="J36" i="3"/>
  <c r="K36" i="3" s="1"/>
  <c r="J14" i="3"/>
  <c r="K14" i="3" s="1"/>
  <c r="I9" i="16" l="1"/>
  <c r="J9" i="16"/>
  <c r="A108" i="16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I105" i="16"/>
  <c r="K105" i="16" s="1"/>
  <c r="I99" i="16"/>
  <c r="K99" i="16" s="1"/>
  <c r="J91" i="16"/>
  <c r="I93" i="16"/>
  <c r="K93" i="16" s="1"/>
  <c r="J87" i="16"/>
  <c r="I89" i="16"/>
  <c r="J45" i="16"/>
  <c r="I59" i="16"/>
  <c r="J41" i="16"/>
  <c r="I41" i="16"/>
  <c r="J29" i="16"/>
  <c r="I37" i="16"/>
  <c r="J13" i="16"/>
  <c r="I13" i="16"/>
  <c r="I29" i="16" l="1"/>
  <c r="K37" i="16"/>
  <c r="I45" i="16"/>
  <c r="I8" i="16" s="1"/>
  <c r="K59" i="16"/>
  <c r="K29" i="16"/>
  <c r="J8" i="16"/>
  <c r="I87" i="16"/>
  <c r="K89" i="16"/>
  <c r="I91" i="16"/>
  <c r="K13" i="16"/>
  <c r="K41" i="16"/>
  <c r="K91" i="16"/>
  <c r="K9" i="16"/>
  <c r="K87" i="16"/>
  <c r="K45" i="16" l="1"/>
  <c r="K8" i="16"/>
  <c r="J87" i="3"/>
  <c r="I87" i="3"/>
  <c r="I73" i="3" s="1"/>
  <c r="I71" i="3"/>
  <c r="K71" i="3" s="1"/>
  <c r="I59" i="3"/>
  <c r="I45" i="3" s="1"/>
  <c r="J41" i="3"/>
  <c r="I41" i="3"/>
  <c r="J29" i="3"/>
  <c r="I37" i="3"/>
  <c r="K37" i="3" s="1"/>
  <c r="I9" i="3"/>
  <c r="K59" i="3" l="1"/>
  <c r="J73" i="3"/>
  <c r="K87" i="3"/>
  <c r="I29" i="3"/>
  <c r="J13" i="3"/>
  <c r="I13" i="3"/>
  <c r="I69" i="3" l="1"/>
  <c r="I8" i="3" s="1"/>
  <c r="J69" i="3"/>
  <c r="J8" i="3" s="1"/>
  <c r="K41" i="3" l="1"/>
  <c r="K69" i="3" l="1"/>
  <c r="K29" i="3" l="1"/>
  <c r="K73" i="3"/>
  <c r="M8" i="3" l="1"/>
  <c r="K13" i="3" l="1"/>
  <c r="K45" i="3"/>
  <c r="K9" i="3" l="1"/>
  <c r="K8" i="3" s="1"/>
</calcChain>
</file>

<file path=xl/sharedStrings.xml><?xml version="1.0" encoding="utf-8"?>
<sst xmlns="http://schemas.openxmlformats.org/spreadsheetml/2006/main" count="903" uniqueCount="393">
  <si>
    <t>№ п/п</t>
  </si>
  <si>
    <t>Заемные средства</t>
  </si>
  <si>
    <t>Бюджетные средства</t>
  </si>
  <si>
    <t>Количество в натуральных показателях</t>
  </si>
  <si>
    <t>Сумма инвестиционной программы (проекты), тыс. тенге</t>
  </si>
  <si>
    <t>план</t>
  </si>
  <si>
    <t>факт</t>
  </si>
  <si>
    <t>Собственные средства</t>
  </si>
  <si>
    <t>Наименование мероприятий</t>
  </si>
  <si>
    <t>1.1</t>
  </si>
  <si>
    <t>1.2</t>
  </si>
  <si>
    <t>Замена устаревшего оборудования, в том числе:</t>
  </si>
  <si>
    <t>2.1</t>
  </si>
  <si>
    <t>2.3</t>
  </si>
  <si>
    <t>2.4</t>
  </si>
  <si>
    <t>2.5</t>
  </si>
  <si>
    <t>2.6</t>
  </si>
  <si>
    <t>2.7</t>
  </si>
  <si>
    <t>Релейная защита, в том числе:</t>
  </si>
  <si>
    <t>3.1</t>
  </si>
  <si>
    <t>3.2</t>
  </si>
  <si>
    <t>4.1</t>
  </si>
  <si>
    <t>точка учета</t>
  </si>
  <si>
    <t>5.1</t>
  </si>
  <si>
    <t>5.2</t>
  </si>
  <si>
    <t>5.4</t>
  </si>
  <si>
    <t>5.5</t>
  </si>
  <si>
    <t>5.8</t>
  </si>
  <si>
    <t>5.9</t>
  </si>
  <si>
    <t>5.11</t>
  </si>
  <si>
    <t>5.13</t>
  </si>
  <si>
    <t>6.1</t>
  </si>
  <si>
    <t>6.2</t>
  </si>
  <si>
    <t>Внедрение автоматизированной системы коммерческого учета электроэнергии, в том числе: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</si>
  <si>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</si>
  <si>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</si>
  <si>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Единица измерения </t>
  </si>
  <si>
    <t>Период предоставления услуги в рамках инвестиционной программы  (проекта)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</si>
  <si>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</si>
  <si>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</si>
  <si>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</si>
  <si>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</si>
  <si>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</si>
  <si>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</si>
  <si>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</si>
  <si>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</si>
  <si>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План</t>
  </si>
  <si>
    <t>Факт</t>
  </si>
  <si>
    <t>Отклонение</t>
  </si>
  <si>
    <t>Причины отклонения</t>
  </si>
  <si>
    <t>Амортизация</t>
  </si>
  <si>
    <t>Прибыль</t>
  </si>
  <si>
    <t>Отчет о прибылях и убытках</t>
  </si>
  <si>
    <t>5.3</t>
  </si>
  <si>
    <t>5.12</t>
  </si>
  <si>
    <t>тыс.кВтч</t>
  </si>
  <si>
    <t>работа</t>
  </si>
  <si>
    <t>Строительство и реконструкция объектов, в том числе:</t>
  </si>
  <si>
    <t>комплект</t>
  </si>
  <si>
    <t>Капитальный ремонт ВЛ-10кВ</t>
  </si>
  <si>
    <t>Капитальный ремонт РП, ТП, КТП</t>
  </si>
  <si>
    <t xml:space="preserve">Замена прислонных шкафов </t>
  </si>
  <si>
    <t>1.3</t>
  </si>
  <si>
    <t>2.2</t>
  </si>
  <si>
    <t>4</t>
  </si>
  <si>
    <t>5.6</t>
  </si>
  <si>
    <t>5.7</t>
  </si>
  <si>
    <t>5.10</t>
  </si>
  <si>
    <t>6</t>
  </si>
  <si>
    <t>Всего утверждено по ИП</t>
  </si>
  <si>
    <t>шт</t>
  </si>
  <si>
    <t>Информация о фактических условиях и размерах финансирования инвестиционной программы, тыс. тенге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</si>
  <si>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</si>
  <si>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Капитальный ремонт РП, ТП, ВЛ, приводящий к увеличению ОС, в том числе:</t>
  </si>
  <si>
    <t>Капитальный ремонт ВЛ-0,4кВ</t>
  </si>
  <si>
    <t>км</t>
  </si>
  <si>
    <t>3</t>
  </si>
  <si>
    <t>4.2</t>
  </si>
  <si>
    <t>Проектно-строительные работы, строительство и реконструкция объектов, в том числе:</t>
  </si>
  <si>
    <t>5.14</t>
  </si>
  <si>
    <t>5.16</t>
  </si>
  <si>
    <t>5.15</t>
  </si>
  <si>
    <t>ед.</t>
  </si>
  <si>
    <t>перевыполнение по факту</t>
  </si>
  <si>
    <t>-</t>
  </si>
  <si>
    <t>в приложении</t>
  </si>
  <si>
    <t>Источник бесперебойного питания 1200 Вт</t>
  </si>
  <si>
    <t>Шуруповерт</t>
  </si>
  <si>
    <t>передача и распределение электрической энергии, территория обслуживания - г.Нур-Султан</t>
  </si>
  <si>
    <t>Мероприятие</t>
  </si>
  <si>
    <t>сумма, тыс. тенге</t>
  </si>
  <si>
    <t>Собственные средства, 
тыс. тенге.</t>
  </si>
  <si>
    <t>Исполнение инвестиционной программы</t>
  </si>
  <si>
    <t>форма 21</t>
  </si>
  <si>
    <t>Информация АО "Астана-РЭК" об исполнении инвестиционной программы за 2020 год</t>
  </si>
  <si>
    <t xml:space="preserve">Замена аккумуляторной батареи 150А/ч </t>
  </si>
  <si>
    <t>компл.</t>
  </si>
  <si>
    <t>Замена выпрямительного устройства</t>
  </si>
  <si>
    <t>Закуп  ДГУ</t>
  </si>
  <si>
    <t>Закуп встроенных трансформаторов тока</t>
  </si>
  <si>
    <t>Испытательная установка СНЧ – 0,1 Гц с косинусо – прямоугольной формой напряжения, для испытания кабелей среднего напряжения до 20 кВ включительно</t>
  </si>
  <si>
    <t>Система комплексной диагностики трансформаторов и подстанционного оборудования «TRAX» 280 800 A AC</t>
  </si>
  <si>
    <t xml:space="preserve">Прибор для нагрузки АКБ </t>
  </si>
  <si>
    <t>Система для испытании постоянным напряжением до 40 кВ (SpG 40-32 8/16/32 kV 1000/2000J)</t>
  </si>
  <si>
    <t xml:space="preserve"> Хроматограф газовый </t>
  </si>
  <si>
    <t>Автогидроподъемник-24</t>
  </si>
  <si>
    <t>Экскаватор - Погрузчик</t>
  </si>
  <si>
    <t xml:space="preserve">Аварийно-ремонтная мастерская </t>
  </si>
  <si>
    <t>Прибор для определения элегаза GA11</t>
  </si>
  <si>
    <t>Замена серверного оборудования</t>
  </si>
  <si>
    <t>2.8</t>
  </si>
  <si>
    <t>2.9</t>
  </si>
  <si>
    <t>2.10</t>
  </si>
  <si>
    <t>2.11</t>
  </si>
  <si>
    <t>2.12</t>
  </si>
  <si>
    <t>2.13</t>
  </si>
  <si>
    <t>2.14</t>
  </si>
  <si>
    <t>2.15</t>
  </si>
  <si>
    <t>Закуп терминалов защит и панелей управления (перенесено с 2019г.)</t>
  </si>
  <si>
    <t xml:space="preserve">СМР модернизация ПС "Заречная", "Степная","ИКИ", "Арман" в части системы Мониторинга и Управления (SCADA) </t>
  </si>
  <si>
    <t xml:space="preserve">Технический надзор  Модернизация ПС "Заречная", "Степная","ИКИ", "Арман" в части системы Мониторинга и Управления (SCADA) </t>
  </si>
  <si>
    <t>усл.</t>
  </si>
  <si>
    <t xml:space="preserve">Авторский надзор Модернизация ПС "Заречная", "Степная","ИКИ", "Арман" в части системы Мониторинга и Управления (SCADA) </t>
  </si>
  <si>
    <t>Терминалы защит для установки в 
РП,ТП-10-20/0,4 кВ</t>
  </si>
  <si>
    <t>Терминалы защит для ПС 110 кВ "ПНФ"</t>
  </si>
  <si>
    <t>Терминалы защит для ПС 110 кВ ПС "Аэропорт", ПС "Западная", ПС "Насосная", ПС "Промзона", ПС "Школьная", ПС "ИКИ".</t>
  </si>
  <si>
    <t>Микропроцессорное устройство релейной защиты и автоматики для замены в ячейках 10 кВ и
ПС-110 кВ</t>
  </si>
  <si>
    <t>Испытательный комплект для проверки трансформатора тока MVCT</t>
  </si>
  <si>
    <t>Испытательный комплект для проверки РЗА (Ретом в комплекте)</t>
  </si>
  <si>
    <t>Тестер трансформатора тока и реле (MRCT)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</si>
  <si>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</si>
  <si>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</si>
  <si>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</si>
  <si>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</si>
  <si>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</si>
  <si>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</si>
  <si>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</si>
  <si>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</si>
  <si>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</si>
  <si>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Внедрение АСКУЭ частного сектора (нижний уровень)</t>
  </si>
  <si>
    <t>Авторский надзор Внедрение АСКУЭ частного сектора</t>
  </si>
  <si>
    <t xml:space="preserve">Технический надзор Внедрение АСКУЭ частного сектора </t>
  </si>
  <si>
    <t>4.3</t>
  </si>
  <si>
    <t xml:space="preserve">Проектирование замены кабельных линий 0,4кВ </t>
  </si>
  <si>
    <t>Проектирование замены кабельных линий 10 кВ</t>
  </si>
  <si>
    <t xml:space="preserve">Проектирование "Внедрение АСКУЭ юридических лиц " I этап - 2500 ПУ </t>
  </si>
  <si>
    <t>Проектирование капитального ремонта «Установка приборов учета АСКУЭ на МЖФ р-на Сары-арка» в количестве 873 ПУ в 138 ТП (ранее внедренный 2015 год)</t>
  </si>
  <si>
    <t>Проектирование капитального ремонта «Установка приборов учета АСКУЭ на МЖФ р-на «Алматы» в количестве 1080ПУ в 158 ТП (ранее внедренный в 2015г)</t>
  </si>
  <si>
    <t>Проектирование системы видеонаблюдения административных и производственных здании АО "Астана-РЭК"</t>
  </si>
  <si>
    <t xml:space="preserve">«Реконструкция ПС 110 кВ Центральная  в г.Астана. Корректировка." </t>
  </si>
  <si>
    <t>"Проектирование "Капитальный ремонт существующей системы АСКУЭ реализованный в 2010-2012 гг.".</t>
  </si>
  <si>
    <t>«Проектирование модернизации системы АСКУЭ частного сектора реализованного проекта в 2014-2015г в 106 РП ТП.</t>
  </si>
  <si>
    <t>«Проектирование модернизации ПС "ИКИ", "Заречная", "Арман", "Степная" в части системы Мониторинга и Управления (SCADA)»</t>
  </si>
  <si>
    <t>Проектирование "Реконструкция сетей электроснабжения ЖМ "Ильинка"</t>
  </si>
  <si>
    <t>Проектирование замены оборудования РП, ТП-10/0,4кВ (8 шт)</t>
  </si>
  <si>
    <t>Проектирование демонтажа и нового строительства РП, ТП, КТП-10/0,4 кВ (10 шт)</t>
  </si>
  <si>
    <t>Проектирование охранно-пожарной сигнализации в РП, ТП</t>
  </si>
  <si>
    <t>Проектирование реконструкции ПС "Керамика"</t>
  </si>
  <si>
    <t>Проектирование реконструкции ПС "ПНФ"</t>
  </si>
  <si>
    <t>Проектирование реконструкции ПС "Арман"</t>
  </si>
  <si>
    <t>Проектирование "Разукрупнение ВЛ-0,4 кВ"</t>
  </si>
  <si>
    <t>Проектирование "Разукрупнение ВЛ-10 кВ Алматинский район г.Астана"</t>
  </si>
  <si>
    <t>Проектирование "Разукрупнение ВЛ-10 кВ Есильский район г.Астана"</t>
  </si>
  <si>
    <t>Проектирование "Разукрупнение ВЛ-10 кВ Сарыаркинский район г.Астана"</t>
  </si>
  <si>
    <t>Проектирование "Демонтаж и новое строительство ТП-527"</t>
  </si>
  <si>
    <t xml:space="preserve">Экспертиза проектирования реконструкции и разукрупнения распределительных сетей </t>
  </si>
  <si>
    <t>Экспертиза "Проектирование "Замены оборудования РП,ТП-10/0,4 кВ (8 шт)"</t>
  </si>
  <si>
    <t>Экспертиза "Проектирование модернизации ПС "ИКИ", "Заречная", "Арман", "Степная" в части системы Мониторинга и Управления (SKADA)."</t>
  </si>
  <si>
    <t>Экспертиза "Проектирование ВЛ-10кВ ПС Ильинка от РП-143 до КТП-2457, КТП-2452, КТП-2453, КТП- 2455, КТП-2454, КТП-2462 ".</t>
  </si>
  <si>
    <t>Экспертиза "Проектирование демонтажа и нового строительства РП, ТП, КТП-10/0,4 кВ (10 шт)"</t>
  </si>
  <si>
    <t>Экспертиза "Установка приборов учета АСКУЭ на МЖФ района "Алматы" в количестве 1080 ПУ в 158 ТП (ранее внедренный в 2015г.)"</t>
  </si>
  <si>
    <t xml:space="preserve"> Экспертиза " Установка приборов учета АСКУЭ на МЖФ района "Сары-Арка" в количестве 873 ПУ в 138 ТП (ранее внедренный в 2015 г.)" </t>
  </si>
  <si>
    <t>Экспертиза "Реконструкция ПС "Керамика"</t>
  </si>
  <si>
    <t xml:space="preserve">Экспертиза "Реконструкция ПС "ПНФ" </t>
  </si>
  <si>
    <t>Экспертиза "Модернизация системы АСКУЭ частного сектора реализованного проекта в        2014-2015 г.г. в 106 РП, ТП"</t>
  </si>
  <si>
    <t xml:space="preserve">Экспертиза "Капитальный ремонт существующей системы АСКУЭ реализованной в 2010-2012 гг." </t>
  </si>
  <si>
    <t>Проведение комплексной вневедомственной экспертизы по рабочему проекту «Реконструкция ПС «Левобережная»,</t>
  </si>
  <si>
    <t>Проведение комплексной вневедомственной экспертизы по рабочему проекту "Реконструкция ПС "Новая"</t>
  </si>
  <si>
    <t xml:space="preserve">Экспертиза  "Внедрение АСКУЭ юридических лиц"   I этап -2500 ПУ </t>
  </si>
  <si>
    <t>Экспертиза  системы видеонаблюдения административных и производственных здании АО "Астана-РЭК"</t>
  </si>
  <si>
    <t>Экспертиза "Замена КЛ 10 кВ" (19 линий)</t>
  </si>
  <si>
    <t>Экспертиза "Замена КЛ 0,4кВ" (39 линий)</t>
  </si>
  <si>
    <t>Экспертиза "Реконструкция ПС "Арман"</t>
  </si>
  <si>
    <t>Экспертиза "Реконструкция ПС "Центральная" в г.Астана. Корректировка"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</si>
  <si>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</si>
  <si>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</si>
  <si>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</si>
  <si>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</si>
  <si>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</si>
  <si>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</si>
  <si>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</si>
  <si>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</si>
  <si>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</si>
  <si>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</si>
  <si>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</si>
  <si>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</si>
  <si>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</si>
  <si>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</si>
  <si>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</si>
  <si>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</si>
  <si>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</si>
  <si>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</si>
  <si>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</si>
  <si>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</si>
  <si>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</si>
  <si>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</si>
  <si>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</si>
  <si>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</si>
  <si>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</si>
  <si>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6.3</t>
  </si>
  <si>
    <t>Геоинформационная система (ГИС)</t>
  </si>
  <si>
    <t xml:space="preserve">Модернизация диспетчерского щита (видеостена) ЦДС </t>
  </si>
  <si>
    <t xml:space="preserve">Модернизации транкинговой радиосвязи АО «Астана-РЭК» </t>
  </si>
  <si>
    <t>ед</t>
  </si>
  <si>
    <t>Телекоммуникационная система, связь и информационные системы</t>
  </si>
  <si>
    <t>Закуп трансформаторов на ПС "Новая" и ПС "Левобережная"</t>
  </si>
  <si>
    <t>Закуп оборудования на реконструкцию ПС "Новая"</t>
  </si>
  <si>
    <t>Шкаф СМиУ (=Х+Х2) на базе контроллера SICAM</t>
  </si>
  <si>
    <t>к-т</t>
  </si>
  <si>
    <t>Трансформатор тока ТШЛ-10 3000/5А</t>
  </si>
  <si>
    <t>СМР по реконструкция ПС110/10 кВ "Новая"</t>
  </si>
  <si>
    <t>Технический надзор Реконструкция ПС110/10 кВ "Новая"</t>
  </si>
  <si>
    <t>Авторский надзор Реконструкция ПС110/10 кВ "Новая"</t>
  </si>
  <si>
    <t>Закуп оборудования на реконструкцию ПС "Левобережная"</t>
  </si>
  <si>
    <t>Шкаф СМиУ на базе контроллера SICAM</t>
  </si>
  <si>
    <t>Шкаф защиты трансформаторов Т1, Т2 (тип 8MF)</t>
  </si>
  <si>
    <t>СМР Реконструкция сетей электроснабжения ЖМ "Ильинка"</t>
  </si>
  <si>
    <t>Технический надзор Реконструкция сетей электроснабжения ЖМ "Ильинка"</t>
  </si>
  <si>
    <t>Авторский надзор Реконструкция сетей электроснабжения ЖМ "Ильинка"</t>
  </si>
  <si>
    <t>Замена КЛ-10/0,4 кВ</t>
  </si>
  <si>
    <t>работа/км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</si>
  <si>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</si>
  <si>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</si>
  <si>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</si>
  <si>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</si>
  <si>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</si>
  <si>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</si>
  <si>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</si>
  <si>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</si>
  <si>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</si>
  <si>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</si>
  <si>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1/4,61</t>
  </si>
  <si>
    <t>Прочие за счет экономии</t>
  </si>
  <si>
    <t>С 1 января по 31 декабря 2020 года</t>
  </si>
  <si>
    <t>Проектирование реконструкции ПС "Новая"</t>
  </si>
  <si>
    <t>Проектирование реконструкции ПС "Левобережная"</t>
  </si>
  <si>
    <t>Проведение комплексной госэкспертизы по рабочему проекту "Реконструкция ПС "Новая"</t>
  </si>
  <si>
    <t>Проведение комплексной госэкспертизы по рабочему проекту "Реконструкция ПС "Левобережная"</t>
  </si>
  <si>
    <t>Коммерческий автомобиль бортовой с тентом 6 мест (ГАЗ 330253, бизнес тент,  с ГБО)</t>
  </si>
  <si>
    <t>Автомобиль повышенной проходимости (УАЗ Хантер, Казахстан)</t>
  </si>
  <si>
    <t xml:space="preserve"> 
Автомобиль легковой повышенной проходимости (Шевролет Нива 5-дверный, Казахстан)</t>
  </si>
  <si>
    <t>Автомобиль микроавтобус 12 мест   (ГАЗ 32212-764,  с ГБО)</t>
  </si>
  <si>
    <t>Гидромолот на миниэкскаватор JCB</t>
  </si>
  <si>
    <t>ГАЗ 33098 (автомастерская)</t>
  </si>
  <si>
    <t>Фронтальный погрузчик</t>
  </si>
  <si>
    <t>Закуп АКПП для трактора (Коробка передач трактора)</t>
  </si>
  <si>
    <t>Закуп лебедки</t>
  </si>
  <si>
    <t>Закуп опорно-поворотного устройства для автокрана "Машека"</t>
  </si>
  <si>
    <t>Обогревательные приборы в ПС</t>
  </si>
  <si>
    <t>Лестница выдвижная диэлектрическая</t>
  </si>
  <si>
    <t>8-канальный сетевой видеорегистратор, 8 PoE порта с записью звука</t>
  </si>
  <si>
    <t>1.3 МП купольная IP видеокамера, с записью звука</t>
  </si>
  <si>
    <t>Пылесос</t>
  </si>
  <si>
    <t xml:space="preserve">Компрессор электрический </t>
  </si>
  <si>
    <t xml:space="preserve">Ноутбук </t>
  </si>
  <si>
    <t>Система оповещения</t>
  </si>
  <si>
    <t>Источник бесперебойного питания</t>
  </si>
  <si>
    <t>Смартфоны</t>
  </si>
  <si>
    <t>Лодка с мотором</t>
  </si>
  <si>
    <t>Комплекс оборудования сетевой безопасности</t>
  </si>
  <si>
    <t>Шиногиб гидравлический ШГ-150 SHTOK</t>
  </si>
  <si>
    <t>Помпа гидравлическая</t>
  </si>
  <si>
    <t>Шинорез гидравлический</t>
  </si>
  <si>
    <t>Электрокалорифер</t>
  </si>
  <si>
    <t>Бензопила STIHL MS 250 С-ВЕ</t>
  </si>
  <si>
    <t>Пылесос промышленный Bosch GAS 35 L SFC+</t>
  </si>
  <si>
    <t xml:space="preserve">Мини мойка Karcher K7 </t>
  </si>
  <si>
    <t xml:space="preserve">Насос ГНОМ-220В </t>
  </si>
  <si>
    <t xml:space="preserve">Трансформатор напряжения ЗНОЛП-10 </t>
  </si>
  <si>
    <t xml:space="preserve">Ручной пресс гидравлический ПГР-300 </t>
  </si>
  <si>
    <t xml:space="preserve">Аккумуляторная цепная пила Makita DUC353Z </t>
  </si>
  <si>
    <t xml:space="preserve">Сварочный инвертор РЕСАНТА </t>
  </si>
  <si>
    <t>Угловая шлифовальная машинка 180мм Bosch GWS 24-230 H</t>
  </si>
  <si>
    <t>Дрель 1100 Вт ЗУБР</t>
  </si>
  <si>
    <t>Профессиональный заточный станок 519789 Oregon</t>
  </si>
  <si>
    <t>Клепальный станок 24549B Oregon для цепей бензопил</t>
  </si>
  <si>
    <t>Передвижная осветительная установка ПОУ-4*500H-4,0P-2,2GX-Валли генератор</t>
  </si>
  <si>
    <t xml:space="preserve">Полиспаст монтажный трехроликовый </t>
  </si>
  <si>
    <t>Набор инструментов FORCE 142 предмета</t>
  </si>
  <si>
    <t>Диэлектрическая двухсторонняя стремянка</t>
  </si>
  <si>
    <t>Генератор бензиновый сварочный FIRMAN SGW210ME (5,5кВт)</t>
  </si>
  <si>
    <t>Шуруповерт DeWalt</t>
  </si>
  <si>
    <t>Компрессор для покраски с краскопультом Remeza</t>
  </si>
  <si>
    <t>Модуль для сушки обуви СОЮЗ-20</t>
  </si>
  <si>
    <t>Перфоратор электрический Makita HR2470</t>
  </si>
  <si>
    <t>Мотопомпа бензиновая ALTECO AWP 80 M</t>
  </si>
  <si>
    <t>Easytest 20кВ-тестер включения для кабелей среднего напряжения</t>
  </si>
  <si>
    <t xml:space="preserve">Теплый контейнер </t>
  </si>
  <si>
    <t xml:space="preserve">Металлический стеллаж сборного-разборного типа </t>
  </si>
  <si>
    <t>Шкаф металлический для одежды</t>
  </si>
  <si>
    <t>Лазерный дальномер</t>
  </si>
  <si>
    <t xml:space="preserve">Тиски поворотные слесарные </t>
  </si>
  <si>
    <t>Точильный станок с абразивными дисками</t>
  </si>
  <si>
    <t> Пороховой монтажный пистолет ПЦ 84</t>
  </si>
  <si>
    <t xml:space="preserve"> Ножницы секторные НС-70 БС для резки бронированного кабеля </t>
  </si>
  <si>
    <t xml:space="preserve"> Устройство дистанционного прокола кабеля </t>
  </si>
  <si>
    <t xml:space="preserve"> Вибротрамбовка </t>
  </si>
  <si>
    <t xml:space="preserve">Прецизионный кондиционер </t>
  </si>
  <si>
    <t>Кондиционер напольного типа</t>
  </si>
  <si>
    <t>Настенный кондиционер</t>
  </si>
  <si>
    <t>Система видеодомофона</t>
  </si>
  <si>
    <t>Рефлектометр оптический</t>
  </si>
  <si>
    <t xml:space="preserve">Аккумуляторный перфоратор </t>
  </si>
  <si>
    <t>Мультиметр</t>
  </si>
  <si>
    <t>Набор "Электромонтажник-3" (10 предметов)</t>
  </si>
  <si>
    <t>Набор инструмента (216 предметов)</t>
  </si>
  <si>
    <t xml:space="preserve">Внешний жесткий диск </t>
  </si>
  <si>
    <t>Моноблок (Windows+Office)</t>
  </si>
  <si>
    <t>Принтер цветной</t>
  </si>
  <si>
    <t xml:space="preserve">МФУ </t>
  </si>
  <si>
    <t>Копировальный аппарат</t>
  </si>
  <si>
    <t>Источник бесперебойного питания стоечный</t>
  </si>
  <si>
    <t>Уничтожитель документов</t>
  </si>
  <si>
    <t>Маршрутизатор</t>
  </si>
  <si>
    <t>Web-камера</t>
  </si>
  <si>
    <t>Акустическая система</t>
  </si>
  <si>
    <t>Аккумулятор для ИБП 5 Ач</t>
  </si>
  <si>
    <t>Аккумулятор для ИБП 7 Ач</t>
  </si>
  <si>
    <t>Аккумулятор для ИБП NPW 45-12 12В 9Ач</t>
  </si>
  <si>
    <t>Гарнитура USB</t>
  </si>
  <si>
    <t xml:space="preserve">Оповещатель световой, 220В табло ЛЮКС-220 "Выход" </t>
  </si>
  <si>
    <t>Табло «Автоматика отключена» ЛЮКС 24</t>
  </si>
  <si>
    <t>Извещатель пожарный ручной ИПР 513-10</t>
  </si>
  <si>
    <t>Модуль подключения нагрузки (МПН Bolid)</t>
  </si>
  <si>
    <t xml:space="preserve">Извещатель пожарный ручной адресный ИПР 513-3АМ </t>
  </si>
  <si>
    <t xml:space="preserve">Оповещатель комбинированный, 24В МАЯК-24КПМ 2 НИ </t>
  </si>
  <si>
    <t>VoIP шлюза на 32 FXO порта</t>
  </si>
  <si>
    <t>IP телефонный аппарат (максимальной функциональности)</t>
  </si>
  <si>
    <t xml:space="preserve">IP телефонный аппарат  (расширенной функциональности) </t>
  </si>
  <si>
    <t>IP телефонный аппарат  (средней функциональности)</t>
  </si>
  <si>
    <t xml:space="preserve">IP телефонный аппарат </t>
  </si>
  <si>
    <t>SIP пейджинговый шлюз Fanvil PA2</t>
  </si>
  <si>
    <t>PoE коммутатор на 24 порта</t>
  </si>
  <si>
    <t xml:space="preserve">LTE/4G роутер c блоком питания и GSM антенной iRZ RL01w </t>
  </si>
  <si>
    <t>Видеорегистратор на 16 каналов для обработки и записи видеосигналов</t>
  </si>
  <si>
    <t>8-ми канальный видеорегистратор IP видео вход</t>
  </si>
  <si>
    <t>Роутер IRZ RL01w</t>
  </si>
  <si>
    <t>Концентратор (Меркурий 225.11)</t>
  </si>
  <si>
    <t>УСПД «Меркурий 250 GRL 12»</t>
  </si>
  <si>
    <t>Меркурий 234 ART-00 PR</t>
  </si>
  <si>
    <t>Металлический огнестойкий сейф</t>
  </si>
  <si>
    <t>Сейфы для личных дел</t>
  </si>
  <si>
    <t>Ручной гидравлический пресс для опрессовки труб MGF Компакт-60</t>
  </si>
  <si>
    <t xml:space="preserve">Гидравлический ручной пресс для металлопластиковых труб </t>
  </si>
  <si>
    <t>Глубинный насос  ЭЦВ 4-1,5-100 Каскад 5-20А</t>
  </si>
  <si>
    <t>Болгарка средняя ВИХРЬ УШМ-150/1400Э</t>
  </si>
  <si>
    <t>Фен производственный  Bosch Easy Heat 500</t>
  </si>
  <si>
    <t>Газонокосилка бензиновая Makita PLM4630N2</t>
  </si>
  <si>
    <t>Поломоечная машина Karcher BD 50/60 C Ep Classic</t>
  </si>
  <si>
    <t>Вакумный насос для воды Magnetta JET150+50L</t>
  </si>
  <si>
    <t>Водонагреватель Ariston PRO1 R ABS 150 V</t>
  </si>
  <si>
    <t>OMT94S Набор инструмента универсальный 1/4", 1/2"DR, 94 предмета</t>
  </si>
  <si>
    <t>AI020053 Компрессометр дизельных двигателей</t>
  </si>
  <si>
    <t>AVSCS1 Рассухариватель клапанов универсальный в наборе</t>
  </si>
  <si>
    <t>OMT57S Набор инструмента универсальный 1/4"DR, 57 предметов</t>
  </si>
  <si>
    <t>OMT82S Набор инструмента универсальный 1/4", 1/2"DR, 82 предмета</t>
  </si>
  <si>
    <t>JAI-1114 Гайковерт пневматический ударный композитный 1/2"DR 9500 об/мин., 1356 Нм</t>
  </si>
  <si>
    <t>AG010038S Манометр для шин 3-х функциональный, шланг 300 мм.</t>
  </si>
  <si>
    <t>AE310021 Универсальный съемник с двумя захватами для демонтажа рулевых тяг</t>
  </si>
  <si>
    <t>Информация о плановых и фактических объемах предоставления 
регулируемых услуг (товаров, работ) АО "Астана-РЭК" за 2020г.</t>
  </si>
  <si>
    <t>Информация о фактических условиях и размерах финансирования 
инвестиционной программы (проекта) 
АО "Астана-РЭК" за 2020 год.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</si>
  <si>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АО "Астана-РЭК" за 2020 год.</t>
  </si>
  <si>
    <t>Разъяснение причин отклонения достигнутых фактических показателей от показателей в утвержденной инвестиционной программе (проекте) 
АО "Астана-РЭК" за 2020 год.</t>
  </si>
  <si>
    <t>СМР Восстановление КЛ-10 кВ РП-89-РП-144+ технический технадзор</t>
  </si>
  <si>
    <t>экономия по закупу материалов</t>
  </si>
  <si>
    <t>конкурсная экономия по договору</t>
  </si>
  <si>
    <t>экономия по фактическому исполнению договора</t>
  </si>
  <si>
    <t>Снижение потерь: план 2020 года - 10,8%, факт 2020 года - 10,78%.</t>
  </si>
  <si>
    <r>
      <t>аварий -</t>
    </r>
    <r>
      <rPr>
        <b/>
        <sz val="18"/>
        <rFont val="Times New Roman"/>
        <family val="1"/>
        <charset val="204"/>
      </rPr>
      <t>0</t>
    </r>
    <r>
      <rPr>
        <sz val="18"/>
        <rFont val="Times New Roman"/>
        <family val="1"/>
        <charset val="204"/>
      </rPr>
      <t>, отказ I-й степени -</t>
    </r>
    <r>
      <rPr>
        <b/>
        <sz val="18"/>
        <rFont val="Times New Roman"/>
        <family val="1"/>
        <charset val="204"/>
      </rPr>
      <t>1</t>
    </r>
    <r>
      <rPr>
        <sz val="18"/>
        <rFont val="Times New Roman"/>
        <family val="1"/>
        <charset val="204"/>
      </rPr>
      <t xml:space="preserve">,             отказ II-й степени - </t>
    </r>
    <r>
      <rPr>
        <b/>
        <sz val="18"/>
        <rFont val="Times New Roman"/>
        <family val="1"/>
        <charset val="204"/>
      </rPr>
      <t>204</t>
    </r>
  </si>
  <si>
    <r>
      <t>аварий -</t>
    </r>
    <r>
      <rPr>
        <b/>
        <sz val="18"/>
        <rFont val="Times New Roman"/>
        <family val="1"/>
        <charset val="204"/>
      </rPr>
      <t>0</t>
    </r>
    <r>
      <rPr>
        <sz val="18"/>
        <rFont val="Times New Roman"/>
        <family val="1"/>
        <charset val="204"/>
      </rPr>
      <t>, отказ I-й степени -</t>
    </r>
    <r>
      <rPr>
        <b/>
        <sz val="18"/>
        <rFont val="Times New Roman"/>
        <family val="1"/>
        <charset val="204"/>
      </rPr>
      <t>0</t>
    </r>
    <r>
      <rPr>
        <sz val="18"/>
        <rFont val="Times New Roman"/>
        <family val="1"/>
        <charset val="204"/>
      </rPr>
      <t xml:space="preserve">,                                 отказ II-й степени - </t>
    </r>
    <r>
      <rPr>
        <b/>
        <sz val="18"/>
        <rFont val="Times New Roman"/>
        <family val="1"/>
        <charset val="204"/>
      </rPr>
      <t>164</t>
    </r>
  </si>
  <si>
    <t>аварий -0,             отказ I-й степени -1,             отказ II-й степени - 204</t>
  </si>
  <si>
    <t>аварий -0,              отказ I-й степени -0,                                 отказ II-й степени - 164</t>
  </si>
  <si>
    <t>экономия по договору</t>
  </si>
  <si>
    <t>выполнено частично, поставщик услуг не в полном объеме исполнил договорные обязательства</t>
  </si>
  <si>
    <t>не исполнено, поставщик не исполнил договорные обязательства, в связи с чем направлено исковое заявление в суд</t>
  </si>
  <si>
    <t>не исполнено, поставщик не исполнил договорные обязательства, в связи с чем направлено исковое заявление в суд.
Повторные конкурсные процедуры не состоялись.</t>
  </si>
  <si>
    <t>Снижение износа: факт 2019 года - 30,6%, факт 2020 года - 29%.</t>
  </si>
  <si>
    <t>передача электрической энергии, территория обслуживания - г.Нур-Султан</t>
  </si>
  <si>
    <t>за счет проведения технических мероприятий по замене оборудования, реконструкции и капитальному ремонту</t>
  </si>
  <si>
    <t xml:space="preserve">      Отклонения достигнутых фактических показателей от показателей в утвержденной инвестиционной программе, связано с проведением комплекса технических мероприятий, проведением работ по инвестиционной программе по замене устаревшего оборудования и линий электропередач, модернизации релейной защиты и внедрению системы АСКУЭ, по реконструкции ПС и линий электропередач.</t>
  </si>
  <si>
    <t>отсутствие аварий, снижение износа, потерь энергии при транспортировке</t>
  </si>
  <si>
    <t>не исполнено, (СМР не выполнены и направлены исковые заявления в суд)</t>
  </si>
  <si>
    <t>Экспертиза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</si>
</sst>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_-* #,##0_р_._-;\-* #,##0_р_._-;_-* &quot;-&quot;??_р_._-;_-@_-"/>
    <numFmt numFmtId="166" formatCode="\ #,##0.00&quot;р. &quot;;\-#,##0.00&quot;р. &quot;;&quot; -&quot;#&quot;р. &quot;;@\ "/>
    <numFmt numFmtId="167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8" fillId="0" borderId="0"/>
    <xf numFmtId="166" fontId="28" fillId="0" borderId="0" applyFill="0" applyBorder="0" applyAlignment="0" applyProtection="0"/>
    <xf numFmtId="0" fontId="27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left" vertical="center" wrapText="1"/>
    </xf>
    <xf numFmtId="0" fontId="4" fillId="2" borderId="0" xfId="0" applyFont="1" applyFill="1"/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/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9" fillId="2" borderId="0" xfId="0" applyFont="1" applyFill="1"/>
    <xf numFmtId="3" fontId="3" fillId="2" borderId="1" xfId="0" applyNumberFormat="1" applyFont="1" applyFill="1" applyBorder="1"/>
    <xf numFmtId="0" fontId="3" fillId="2" borderId="1" xfId="6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2" borderId="4" xfId="0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/>
    <xf numFmtId="3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 wrapText="1"/>
    </xf>
    <xf numFmtId="165" fontId="30" fillId="2" borderId="21" xfId="1" applyNumberFormat="1" applyFont="1" applyFill="1" applyBorder="1" applyAlignment="1">
      <alignment vertical="center"/>
    </xf>
    <xf numFmtId="165" fontId="30" fillId="2" borderId="21" xfId="1" applyNumberFormat="1" applyFont="1" applyFill="1" applyBorder="1" applyAlignment="1">
      <alignment horizontal="center" vertical="center"/>
    </xf>
    <xf numFmtId="165" fontId="30" fillId="2" borderId="22" xfId="1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2" fillId="0" borderId="0" xfId="0" applyFont="1"/>
    <xf numFmtId="9" fontId="3" fillId="3" borderId="1" xfId="5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wrapText="1"/>
    </xf>
    <xf numFmtId="165" fontId="5" fillId="2" borderId="3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23" xfId="8" applyNumberFormat="1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3" fontId="34" fillId="2" borderId="2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34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34" fillId="2" borderId="1" xfId="0" applyNumberFormat="1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8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4" fillId="2" borderId="18" xfId="0" applyNumberFormat="1" applyFont="1" applyFill="1" applyBorder="1" applyAlignment="1" applyProtection="1">
      <alignment horizontal="center" vertical="center" wrapText="1"/>
    </xf>
    <xf numFmtId="49" fontId="34" fillId="2" borderId="18" xfId="0" applyNumberFormat="1" applyFont="1" applyFill="1" applyBorder="1" applyAlignment="1" applyProtection="1">
      <alignment horizontal="center" vertical="center" wrapText="1"/>
    </xf>
    <xf numFmtId="3" fontId="33" fillId="2" borderId="23" xfId="0" applyNumberFormat="1" applyFont="1" applyFill="1" applyBorder="1" applyAlignment="1">
      <alignment horizontal="center" vertical="center" wrapText="1"/>
    </xf>
    <xf numFmtId="49" fontId="34" fillId="2" borderId="18" xfId="0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/>
    </xf>
    <xf numFmtId="0" fontId="34" fillId="2" borderId="1" xfId="8" applyNumberFormat="1" applyFont="1" applyFill="1" applyBorder="1" applyAlignment="1" applyProtection="1">
      <alignment horizontal="center" vertical="center" wrapText="1"/>
    </xf>
    <xf numFmtId="3" fontId="33" fillId="2" borderId="1" xfId="8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center" wrapText="1"/>
    </xf>
    <xf numFmtId="0" fontId="35" fillId="2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36" fillId="2" borderId="18" xfId="0" applyNumberFormat="1" applyFont="1" applyFill="1" applyBorder="1" applyAlignment="1" applyProtection="1">
      <alignment horizontal="center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4" fontId="33" fillId="2" borderId="1" xfId="8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3" fontId="35" fillId="2" borderId="23" xfId="0" applyNumberFormat="1" applyFont="1" applyFill="1" applyBorder="1" applyAlignment="1">
      <alignment horizontal="center" vertical="center" wrapText="1"/>
    </xf>
    <xf numFmtId="3" fontId="33" fillId="2" borderId="24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7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16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36" fillId="0" borderId="3" xfId="13" applyFont="1" applyFill="1" applyBorder="1" applyAlignment="1">
      <alignment vertical="center" wrapText="1"/>
    </xf>
    <xf numFmtId="0" fontId="36" fillId="0" borderId="3" xfId="13" applyNumberFormat="1" applyFont="1" applyFill="1" applyBorder="1" applyAlignment="1" applyProtection="1">
      <alignment horizontal="center" vertical="center" wrapText="1"/>
    </xf>
    <xf numFmtId="3" fontId="38" fillId="0" borderId="3" xfId="13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0" fontId="36" fillId="0" borderId="1" xfId="13" applyFont="1" applyFill="1" applyBorder="1" applyAlignment="1">
      <alignment vertical="center" wrapText="1"/>
    </xf>
    <xf numFmtId="0" fontId="36" fillId="0" borderId="1" xfId="13" applyNumberFormat="1" applyFont="1" applyFill="1" applyBorder="1" applyAlignment="1" applyProtection="1">
      <alignment horizontal="center" vertical="center" wrapText="1"/>
    </xf>
    <xf numFmtId="3" fontId="38" fillId="0" borderId="1" xfId="13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vertical="center" wrapText="1"/>
    </xf>
    <xf numFmtId="3" fontId="38" fillId="0" borderId="23" xfId="8" applyNumberFormat="1" applyFont="1" applyFill="1" applyBorder="1" applyAlignment="1">
      <alignment horizontal="center" vertical="center" wrapText="1"/>
    </xf>
    <xf numFmtId="0" fontId="38" fillId="0" borderId="1" xfId="8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8" fillId="0" borderId="1" xfId="8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/>
    </xf>
    <xf numFmtId="0" fontId="38" fillId="0" borderId="1" xfId="8" applyFont="1" applyFill="1" applyBorder="1" applyAlignment="1">
      <alignment vertical="center" wrapText="1"/>
    </xf>
    <xf numFmtId="0" fontId="36" fillId="0" borderId="1" xfId="12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vertical="center"/>
    </xf>
    <xf numFmtId="0" fontId="38" fillId="0" borderId="3" xfId="8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165" fontId="3" fillId="0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5" fillId="3" borderId="1" xfId="0" applyNumberFormat="1" applyFont="1" applyFill="1" applyBorder="1" applyAlignment="1" applyProtection="1">
      <alignment horizontal="center" vertical="center" wrapText="1"/>
    </xf>
    <xf numFmtId="3" fontId="33" fillId="2" borderId="14" xfId="8" applyNumberFormat="1" applyFont="1" applyFill="1" applyBorder="1" applyAlignment="1">
      <alignment horizontal="center" vertical="center" wrapText="1"/>
    </xf>
    <xf numFmtId="3" fontId="34" fillId="2" borderId="1" xfId="8" applyNumberFormat="1" applyFont="1" applyFill="1" applyBorder="1" applyAlignment="1">
      <alignment horizontal="center" vertical="center" wrapText="1"/>
    </xf>
    <xf numFmtId="3" fontId="34" fillId="2" borderId="23" xfId="8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3" fontId="37" fillId="2" borderId="1" xfId="8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167" fontId="5" fillId="2" borderId="1" xfId="1" applyNumberFormat="1" applyFont="1" applyFill="1" applyBorder="1" applyAlignment="1">
      <alignment vertical="center"/>
    </xf>
    <xf numFmtId="9" fontId="5" fillId="2" borderId="3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vertical="center"/>
    </xf>
    <xf numFmtId="10" fontId="5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43" fontId="3" fillId="2" borderId="23" xfId="1" applyNumberFormat="1" applyFont="1" applyFill="1" applyBorder="1" applyAlignment="1">
      <alignment horizontal="center" vertical="center"/>
    </xf>
    <xf numFmtId="43" fontId="3" fillId="2" borderId="4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2" borderId="23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43" fontId="3" fillId="2" borderId="26" xfId="1" applyNumberFormat="1" applyFont="1" applyFill="1" applyBorder="1" applyAlignment="1">
      <alignment horizontal="center" vertical="center"/>
    </xf>
    <xf numFmtId="43" fontId="3" fillId="2" borderId="27" xfId="1" applyNumberFormat="1" applyFont="1" applyFill="1" applyBorder="1" applyAlignment="1">
      <alignment horizontal="center" vertical="center"/>
    </xf>
    <xf numFmtId="43" fontId="3" fillId="2" borderId="28" xfId="1" applyNumberFormat="1" applyFont="1" applyFill="1" applyBorder="1" applyAlignment="1">
      <alignment horizontal="center" vertical="center"/>
    </xf>
    <xf numFmtId="43" fontId="3" fillId="2" borderId="29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67" fontId="5" fillId="2" borderId="1" xfId="5" applyNumberFormat="1" applyFont="1" applyFill="1" applyBorder="1" applyAlignment="1">
      <alignment horizontal="center" vertical="center"/>
    </xf>
    <xf numFmtId="167" fontId="5" fillId="2" borderId="21" xfId="5" applyNumberFormat="1" applyFont="1" applyFill="1" applyBorder="1" applyAlignment="1">
      <alignment horizontal="center" vertical="center"/>
    </xf>
    <xf numFmtId="10" fontId="5" fillId="2" borderId="1" xfId="5" applyNumberFormat="1" applyFont="1" applyFill="1" applyBorder="1" applyAlignment="1">
      <alignment horizontal="center" vertical="center"/>
    </xf>
    <xf numFmtId="10" fontId="5" fillId="2" borderId="21" xfId="5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787">
    <cellStyle name="Акцент1" xfId="32" builtinId="29" customBuiltin="1"/>
    <cellStyle name="Акцент2" xfId="33" builtinId="33" customBuiltin="1"/>
    <cellStyle name="Акцент3" xfId="34" builtinId="37" customBuiltin="1"/>
    <cellStyle name="Акцент4" xfId="35" builtinId="41" customBuiltin="1"/>
    <cellStyle name="Акцент5" xfId="36" builtinId="45" customBuiltin="1"/>
    <cellStyle name="Акцент6" xfId="37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Денежный 2" xfId="4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1" builtinId="25" customBuiltin="1"/>
    <cellStyle name="Контрольная ячейка" xfId="28" builtinId="23" customBuiltin="1"/>
    <cellStyle name="Название 2" xfId="42"/>
    <cellStyle name="Нейтральный" xfId="23" builtinId="28" customBuiltin="1"/>
    <cellStyle name="Обычный" xfId="0" builtinId="0"/>
    <cellStyle name="Обычный 10" xfId="67"/>
    <cellStyle name="Обычный 10 2" xfId="133"/>
    <cellStyle name="Обычный 10 2 2" xfId="305"/>
    <cellStyle name="Обычный 10 2 2 2" xfId="560"/>
    <cellStyle name="Обычный 10 2 3" xfId="427"/>
    <cellStyle name="Обычный 10 2 4" xfId="691"/>
    <cellStyle name="Обычный 10 3" xfId="109"/>
    <cellStyle name="Обычный 10 3 2" xfId="281"/>
    <cellStyle name="Обычный 10 3 2 2" xfId="536"/>
    <cellStyle name="Обычный 10 3 3" xfId="403"/>
    <cellStyle name="Обычный 10 3 4" xfId="667"/>
    <cellStyle name="Обычный 10 4" xfId="238"/>
    <cellStyle name="Обычный 10 4 2" xfId="493"/>
    <cellStyle name="Обычный 10 5" xfId="357"/>
    <cellStyle name="Обычный 10 6" xfId="624"/>
    <cellStyle name="Обычный 11" xfId="71"/>
    <cellStyle name="Обычный 11 2" xfId="83"/>
    <cellStyle name="Обычный 11 2 2" xfId="86"/>
    <cellStyle name="Обычный 11 2 2 2" xfId="6"/>
    <cellStyle name="Обычный 11 2 2 2 2" xfId="154"/>
    <cellStyle name="Обычный 11 2 2 2 2 2" xfId="326"/>
    <cellStyle name="Обычный 11 2 2 2 2 2 2" xfId="581"/>
    <cellStyle name="Обычный 11 2 2 2 2 3" xfId="448"/>
    <cellStyle name="Обычный 11 2 2 2 2 4" xfId="712"/>
    <cellStyle name="Обычный 11 2 2 2 3" xfId="157"/>
    <cellStyle name="Обычный 11 2 2 2 3 2" xfId="328"/>
    <cellStyle name="Обычный 11 2 2 2 3 2 2" xfId="583"/>
    <cellStyle name="Обычный 11 2 2 2 3 3" xfId="451"/>
    <cellStyle name="Обычный 11 2 2 2 3 4" xfId="714"/>
    <cellStyle name="Обычный 11 2 2 2 4" xfId="166"/>
    <cellStyle name="Обычный 11 2 2 2 4 2" xfId="336"/>
    <cellStyle name="Обычный 11 2 2 2 4 2 2" xfId="592"/>
    <cellStyle name="Обычный 11 2 2 2 4 3" xfId="461"/>
    <cellStyle name="Обычный 11 2 2 2 4 4" xfId="723"/>
    <cellStyle name="Обычный 11 2 2 2 5" xfId="219"/>
    <cellStyle name="Обычный 11 2 2 2 5 2" xfId="472"/>
    <cellStyle name="Обычный 11 2 2 2 6" xfId="385"/>
    <cellStyle name="Обычный 11 2 2 2 7" xfId="603"/>
    <cellStyle name="Обычный 11 2 2 3" xfId="257"/>
    <cellStyle name="Обычный 11 2 2 3 2" xfId="512"/>
    <cellStyle name="Обычный 11 2 2 4" xfId="378"/>
    <cellStyle name="Обычный 11 2 2 5" xfId="643"/>
    <cellStyle name="Обычный 11 2 3" xfId="151"/>
    <cellStyle name="Обычный 11 2 3 2" xfId="323"/>
    <cellStyle name="Обычный 11 2 3 2 2" xfId="578"/>
    <cellStyle name="Обычный 11 2 3 3" xfId="445"/>
    <cellStyle name="Обычный 11 2 3 4" xfId="709"/>
    <cellStyle name="Обычный 11 2 4" xfId="254"/>
    <cellStyle name="Обычный 11 2 4 2" xfId="509"/>
    <cellStyle name="Обычный 11 2 5" xfId="375"/>
    <cellStyle name="Обычный 11 2 6" xfId="640"/>
    <cellStyle name="Обычный 11 3" xfId="91"/>
    <cellStyle name="Обычный 11 3 2" xfId="137"/>
    <cellStyle name="Обычный 11 3 2 2" xfId="309"/>
    <cellStyle name="Обычный 11 3 2 2 2" xfId="564"/>
    <cellStyle name="Обычный 11 3 2 3" xfId="431"/>
    <cellStyle name="Обычный 11 3 2 4" xfId="695"/>
    <cellStyle name="Обычный 11 3 3" xfId="262"/>
    <cellStyle name="Обычный 11 3 3 2" xfId="517"/>
    <cellStyle name="Обычный 11 3 4" xfId="383"/>
    <cellStyle name="Обычный 11 3 5" xfId="648"/>
    <cellStyle name="Обычный 11 4" xfId="113"/>
    <cellStyle name="Обычный 11 4 2" xfId="285"/>
    <cellStyle name="Обычный 11 4 2 2" xfId="540"/>
    <cellStyle name="Обычный 11 4 3" xfId="407"/>
    <cellStyle name="Обычный 11 4 4" xfId="671"/>
    <cellStyle name="Обычный 11 5" xfId="242"/>
    <cellStyle name="Обычный 11 5 2" xfId="497"/>
    <cellStyle name="Обычный 11 6" xfId="361"/>
    <cellStyle name="Обычный 11 7" xfId="628"/>
    <cellStyle name="Обычный 12" xfId="74"/>
    <cellStyle name="Обычный 12 2" xfId="76"/>
    <cellStyle name="Обычный 12 2 2" xfId="142"/>
    <cellStyle name="Обычный 12 2 2 2" xfId="314"/>
    <cellStyle name="Обычный 12 2 2 2 2" xfId="569"/>
    <cellStyle name="Обычный 12 2 2 3" xfId="436"/>
    <cellStyle name="Обычный 12 2 2 4" xfId="700"/>
    <cellStyle name="Обычный 12 2 3" xfId="247"/>
    <cellStyle name="Обычный 12 2 3 2" xfId="502"/>
    <cellStyle name="Обычный 12 2 4" xfId="366"/>
    <cellStyle name="Обычный 12 2 5" xfId="633"/>
    <cellStyle name="Обычный 12 3" xfId="10"/>
    <cellStyle name="Обычный 12 3 2" xfId="148"/>
    <cellStyle name="Обычный 12 3 2 2" xfId="320"/>
    <cellStyle name="Обычный 12 3 2 2 2" xfId="575"/>
    <cellStyle name="Обычный 12 3 2 3" xfId="442"/>
    <cellStyle name="Обычный 12 3 2 4" xfId="706"/>
    <cellStyle name="Обычный 12 3 3" xfId="158"/>
    <cellStyle name="Обычный 12 3 3 2" xfId="329"/>
    <cellStyle name="Обычный 12 3 3 2 2" xfId="584"/>
    <cellStyle name="Обычный 12 3 3 3" xfId="452"/>
    <cellStyle name="Обычный 12 3 3 4" xfId="715"/>
    <cellStyle name="Обычный 12 3 4" xfId="167"/>
    <cellStyle name="Обычный 12 3 4 2" xfId="337"/>
    <cellStyle name="Обычный 12 3 4 2 2" xfId="593"/>
    <cellStyle name="Обычный 12 3 4 3" xfId="462"/>
    <cellStyle name="Обычный 12 3 4 4" xfId="724"/>
    <cellStyle name="Обычный 12 3 5" xfId="220"/>
    <cellStyle name="Обычный 12 3 5 2" xfId="473"/>
    <cellStyle name="Обычный 12 3 6" xfId="372"/>
    <cellStyle name="Обычный 12 3 7" xfId="604"/>
    <cellStyle name="Обычный 12 4" xfId="140"/>
    <cellStyle name="Обычный 12 4 2" xfId="312"/>
    <cellStyle name="Обычный 12 4 2 2" xfId="567"/>
    <cellStyle name="Обычный 12 4 3" xfId="434"/>
    <cellStyle name="Обычный 12 4 4" xfId="698"/>
    <cellStyle name="Обычный 12 5" xfId="116"/>
    <cellStyle name="Обычный 12 5 2" xfId="288"/>
    <cellStyle name="Обычный 12 5 2 2" xfId="543"/>
    <cellStyle name="Обычный 12 5 3" xfId="410"/>
    <cellStyle name="Обычный 12 5 4" xfId="674"/>
    <cellStyle name="Обычный 12 6" xfId="245"/>
    <cellStyle name="Обычный 12 6 2" xfId="500"/>
    <cellStyle name="Обычный 12 7" xfId="364"/>
    <cellStyle name="Обычный 12 8" xfId="631"/>
    <cellStyle name="Обычный 13" xfId="78"/>
    <cellStyle name="Обычный 13 2" xfId="7"/>
    <cellStyle name="Обычный 13 2 2" xfId="147"/>
    <cellStyle name="Обычный 13 2 2 2" xfId="319"/>
    <cellStyle name="Обычный 13 2 2 2 2" xfId="574"/>
    <cellStyle name="Обычный 13 2 2 3" xfId="441"/>
    <cellStyle name="Обычный 13 2 2 4" xfId="705"/>
    <cellStyle name="Обычный 13 2 3" xfId="160"/>
    <cellStyle name="Обычный 13 2 3 2" xfId="331"/>
    <cellStyle name="Обычный 13 2 3 2 2" xfId="586"/>
    <cellStyle name="Обычный 13 2 3 3" xfId="454"/>
    <cellStyle name="Обычный 13 2 3 4" xfId="717"/>
    <cellStyle name="Обычный 13 2 4" xfId="169"/>
    <cellStyle name="Обычный 13 2 4 2" xfId="339"/>
    <cellStyle name="Обычный 13 2 4 2 2" xfId="595"/>
    <cellStyle name="Обычный 13 2 4 3" xfId="464"/>
    <cellStyle name="Обычный 13 2 4 4" xfId="726"/>
    <cellStyle name="Обычный 13 2 5" xfId="222"/>
    <cellStyle name="Обычный 13 2 5 2" xfId="475"/>
    <cellStyle name="Обычный 13 2 6" xfId="371"/>
    <cellStyle name="Обычный 13 2 7" xfId="606"/>
    <cellStyle name="Обычный 13 3" xfId="144"/>
    <cellStyle name="Обычный 13 3 2" xfId="316"/>
    <cellStyle name="Обычный 13 3 2 2" xfId="571"/>
    <cellStyle name="Обычный 13 3 3" xfId="438"/>
    <cellStyle name="Обычный 13 3 4" xfId="702"/>
    <cellStyle name="Обычный 13 4" xfId="249"/>
    <cellStyle name="Обычный 13 4 2" xfId="504"/>
    <cellStyle name="Обычный 13 5" xfId="368"/>
    <cellStyle name="Обычный 13 6" xfId="635"/>
    <cellStyle name="Обычный 14" xfId="89"/>
    <cellStyle name="Обычный 14 2" xfId="260"/>
    <cellStyle name="Обычный 14 2 2" xfId="515"/>
    <cellStyle name="Обычный 14 3" xfId="381"/>
    <cellStyle name="Обычный 14 4" xfId="646"/>
    <cellStyle name="Обычный 15" xfId="214"/>
    <cellStyle name="Обычный 15 2" xfId="467"/>
    <cellStyle name="Обычный 16" xfId="598"/>
    <cellStyle name="Обычный 2" xfId="2"/>
    <cellStyle name="Обычный 2 2" xfId="12"/>
    <cellStyle name="Обычный 2 2 2" xfId="39"/>
    <cellStyle name="Обычный 2 2 2 2" xfId="730"/>
    <cellStyle name="Обычный 2 3" xfId="52"/>
    <cellStyle name="Обычный 2 3 2" xfId="118"/>
    <cellStyle name="Обычный 2 3 2 2" xfId="290"/>
    <cellStyle name="Обычный 2 3 2 2 2" xfId="545"/>
    <cellStyle name="Обычный 2 3 2 3" xfId="412"/>
    <cellStyle name="Обычный 2 3 2 4" xfId="676"/>
    <cellStyle name="Обычный 2 3 3" xfId="94"/>
    <cellStyle name="Обычный 2 3 3 2" xfId="266"/>
    <cellStyle name="Обычный 2 3 3 2 2" xfId="521"/>
    <cellStyle name="Обычный 2 3 3 3" xfId="388"/>
    <cellStyle name="Обычный 2 3 3 4" xfId="652"/>
    <cellStyle name="Обычный 2 3 4" xfId="225"/>
    <cellStyle name="Обычный 2 3 4 2" xfId="478"/>
    <cellStyle name="Обычный 2 3 5" xfId="342"/>
    <cellStyle name="Обычный 2 3 6" xfId="609"/>
    <cellStyle name="Обычный 2 4" xfId="8"/>
    <cellStyle name="Обычный 3" xfId="4"/>
    <cellStyle name="Обычный 3 2" xfId="73"/>
    <cellStyle name="Обычный 3 2 2" xfId="85"/>
    <cellStyle name="Обычный 3 2 2 2" xfId="88"/>
    <cellStyle name="Обычный 3 2 2 2 2" xfId="9"/>
    <cellStyle name="Обычный 3 2 2 2 2 2" xfId="265"/>
    <cellStyle name="Обычный 3 2 2 2 2 2 2" xfId="520"/>
    <cellStyle name="Обычный 3 2 2 2 2 3" xfId="387"/>
    <cellStyle name="Обычный 3 2 2 2 2 4" xfId="651"/>
    <cellStyle name="Обычный 3 2 2 2 3" xfId="259"/>
    <cellStyle name="Обычный 3 2 2 2 3 2" xfId="514"/>
    <cellStyle name="Обычный 3 2 2 2 4" xfId="380"/>
    <cellStyle name="Обычный 3 2 2 2 5" xfId="645"/>
    <cellStyle name="Обычный 3 2 2 3" xfId="153"/>
    <cellStyle name="Обычный 3 2 2 3 2" xfId="325"/>
    <cellStyle name="Обычный 3 2 2 3 2 2" xfId="580"/>
    <cellStyle name="Обычный 3 2 2 3 3" xfId="447"/>
    <cellStyle name="Обычный 3 2 2 3 4" xfId="711"/>
    <cellStyle name="Обычный 3 2 2 4" xfId="256"/>
    <cellStyle name="Обычный 3 2 2 4 2" xfId="511"/>
    <cellStyle name="Обычный 3 2 2 5" xfId="377"/>
    <cellStyle name="Обычный 3 2 2 6" xfId="642"/>
    <cellStyle name="Обычный 3 2 3" xfId="92"/>
    <cellStyle name="Обычный 3 2 3 2" xfId="139"/>
    <cellStyle name="Обычный 3 2 3 2 2" xfId="311"/>
    <cellStyle name="Обычный 3 2 3 2 2 2" xfId="566"/>
    <cellStyle name="Обычный 3 2 3 2 3" xfId="433"/>
    <cellStyle name="Обычный 3 2 3 2 4" xfId="697"/>
    <cellStyle name="Обычный 3 2 3 3" xfId="263"/>
    <cellStyle name="Обычный 3 2 3 3 2" xfId="518"/>
    <cellStyle name="Обычный 3 2 3 4" xfId="384"/>
    <cellStyle name="Обычный 3 2 3 5" xfId="649"/>
    <cellStyle name="Обычный 3 2 4" xfId="115"/>
    <cellStyle name="Обычный 3 2 4 2" xfId="287"/>
    <cellStyle name="Обычный 3 2 4 2 2" xfId="542"/>
    <cellStyle name="Обычный 3 2 4 3" xfId="409"/>
    <cellStyle name="Обычный 3 2 4 4" xfId="673"/>
    <cellStyle name="Обычный 3 2 5" xfId="244"/>
    <cellStyle name="Обычный 3 2 5 2" xfId="499"/>
    <cellStyle name="Обычный 3 2 6" xfId="363"/>
    <cellStyle name="Обычный 3 2 7" xfId="630"/>
    <cellStyle name="Обычный 3 3" xfId="119"/>
    <cellStyle name="Обычный 3 3 2" xfId="291"/>
    <cellStyle name="Обычный 3 3 2 2" xfId="546"/>
    <cellStyle name="Обычный 3 3 3" xfId="413"/>
    <cellStyle name="Обычный 3 3 4" xfId="677"/>
    <cellStyle name="Обычный 3 4" xfId="95"/>
    <cellStyle name="Обычный 3 4 2" xfId="267"/>
    <cellStyle name="Обычный 3 4 2 2" xfId="522"/>
    <cellStyle name="Обычный 3 4 3" xfId="389"/>
    <cellStyle name="Обычный 3 4 4" xfId="653"/>
    <cellStyle name="Обычный 3 5" xfId="155"/>
    <cellStyle name="Обычный 3 6" xfId="53"/>
    <cellStyle name="Обычный 3 6 2" xfId="479"/>
    <cellStyle name="Обычный 3 6 3" xfId="610"/>
    <cellStyle name="Обычный 3 7" xfId="343"/>
    <cellStyle name="Обычный 3 8" xfId="40"/>
    <cellStyle name="Обычный 4" xfId="44"/>
    <cellStyle name="Обычный 4 2" xfId="163"/>
    <cellStyle name="Обычный 4 2 2" xfId="3"/>
    <cellStyle name="Обычный 4 2 2 2" xfId="589"/>
    <cellStyle name="Обычный 4 2 3" xfId="457"/>
    <cellStyle name="Обычный 4 2 4" xfId="720"/>
    <cellStyle name="Обычный 4 3" xfId="51"/>
    <cellStyle name="Обычный 4 4" xfId="216"/>
    <cellStyle name="Обычный 4 4 2" xfId="469"/>
    <cellStyle name="Обычный 4 5" xfId="600"/>
    <cellStyle name="Обычный 5" xfId="13"/>
    <cellStyle name="Обычный 5 2" xfId="122"/>
    <cellStyle name="Обычный 5 2 2" xfId="294"/>
    <cellStyle name="Обычный 5 2 2 2" xfId="549"/>
    <cellStyle name="Обычный 5 2 3" xfId="416"/>
    <cellStyle name="Обычный 5 2 4" xfId="680"/>
    <cellStyle name="Обычный 5 3" xfId="98"/>
    <cellStyle name="Обычный 5 3 2" xfId="270"/>
    <cellStyle name="Обычный 5 3 2 2" xfId="525"/>
    <cellStyle name="Обычный 5 3 3" xfId="392"/>
    <cellStyle name="Обычный 5 3 4" xfId="656"/>
    <cellStyle name="Обычный 5 4" xfId="50"/>
    <cellStyle name="Обычный 5 5" xfId="56"/>
    <cellStyle name="Обычный 5 5 2" xfId="482"/>
    <cellStyle name="Обычный 5 5 3" xfId="613"/>
    <cellStyle name="Обычный 5 6" xfId="346"/>
    <cellStyle name="Обычный 6" xfId="58"/>
    <cellStyle name="Обычный 6 2" xfId="124"/>
    <cellStyle name="Обычный 6 2 2" xfId="296"/>
    <cellStyle name="Обычный 6 2 2 2" xfId="551"/>
    <cellStyle name="Обычный 6 2 3" xfId="418"/>
    <cellStyle name="Обычный 6 2 4" xfId="682"/>
    <cellStyle name="Обычный 6 3" xfId="100"/>
    <cellStyle name="Обычный 6 3 2" xfId="272"/>
    <cellStyle name="Обычный 6 3 2 2" xfId="527"/>
    <cellStyle name="Обычный 6 3 3" xfId="394"/>
    <cellStyle name="Обычный 6 3 4" xfId="658"/>
    <cellStyle name="Обычный 6 4" xfId="229"/>
    <cellStyle name="Обычный 6 4 2" xfId="484"/>
    <cellStyle name="Обычный 6 5" xfId="348"/>
    <cellStyle name="Обычный 6 6" xfId="615"/>
    <cellStyle name="Обычный 7" xfId="59"/>
    <cellStyle name="Обычный 7 2" xfId="125"/>
    <cellStyle name="Обычный 7 2 2" xfId="297"/>
    <cellStyle name="Обычный 7 2 2 2" xfId="552"/>
    <cellStyle name="Обычный 7 2 3" xfId="419"/>
    <cellStyle name="Обычный 7 2 4" xfId="683"/>
    <cellStyle name="Обычный 7 3" xfId="101"/>
    <cellStyle name="Обычный 7 3 2" xfId="273"/>
    <cellStyle name="Обычный 7 3 2 2" xfId="528"/>
    <cellStyle name="Обычный 7 3 3" xfId="395"/>
    <cellStyle name="Обычный 7 3 4" xfId="659"/>
    <cellStyle name="Обычный 7 4" xfId="230"/>
    <cellStyle name="Обычный 7 4 2" xfId="485"/>
    <cellStyle name="Обычный 7 5" xfId="349"/>
    <cellStyle name="Обычный 7 6" xfId="616"/>
    <cellStyle name="Обычный 8" xfId="62"/>
    <cellStyle name="Обычный 8 2" xfId="128"/>
    <cellStyle name="Обычный 8 2 2" xfId="300"/>
    <cellStyle name="Обычный 8 2 2 2" xfId="555"/>
    <cellStyle name="Обычный 8 2 3" xfId="422"/>
    <cellStyle name="Обычный 8 2 4" xfId="686"/>
    <cellStyle name="Обычный 8 3" xfId="104"/>
    <cellStyle name="Обычный 8 3 2" xfId="276"/>
    <cellStyle name="Обычный 8 3 2 2" xfId="531"/>
    <cellStyle name="Обычный 8 3 3" xfId="398"/>
    <cellStyle name="Обычный 8 3 4" xfId="662"/>
    <cellStyle name="Обычный 8 4" xfId="233"/>
    <cellStyle name="Обычный 8 4 2" xfId="488"/>
    <cellStyle name="Обычный 8 5" xfId="352"/>
    <cellStyle name="Обычный 8 6" xfId="619"/>
    <cellStyle name="Обычный 9" xfId="64"/>
    <cellStyle name="Обычный 9 2" xfId="130"/>
    <cellStyle name="Обычный 9 2 2" xfId="302"/>
    <cellStyle name="Обычный 9 2 2 2" xfId="557"/>
    <cellStyle name="Обычный 9 2 3" xfId="424"/>
    <cellStyle name="Обычный 9 2 4" xfId="688"/>
    <cellStyle name="Обычный 9 3" xfId="106"/>
    <cellStyle name="Обычный 9 3 2" xfId="278"/>
    <cellStyle name="Обычный 9 3 2 2" xfId="533"/>
    <cellStyle name="Обычный 9 3 3" xfId="400"/>
    <cellStyle name="Обычный 9 3 4" xfId="664"/>
    <cellStyle name="Обычный 9 4" xfId="235"/>
    <cellStyle name="Обычный 9 4 2" xfId="490"/>
    <cellStyle name="Обычный 9 5" xfId="354"/>
    <cellStyle name="Обычный 9 6" xfId="621"/>
    <cellStyle name="Плохой" xfId="22" builtinId="27" customBuiltin="1"/>
    <cellStyle name="Пояснение" xfId="30" builtinId="53" customBuiltin="1"/>
    <cellStyle name="Примечание 2" xfId="43"/>
    <cellStyle name="Примечание 2 2" xfId="45"/>
    <cellStyle name="Примечание 2 2 2" xfId="217"/>
    <cellStyle name="Примечание 2 2 2 2" xfId="470"/>
    <cellStyle name="Примечание 2 2 3" xfId="458"/>
    <cellStyle name="Примечание 2 2 4" xfId="601"/>
    <cellStyle name="Примечание 2 3" xfId="164"/>
    <cellStyle name="Примечание 2 3 2" xfId="334"/>
    <cellStyle name="Примечание 2 3 2 2" xfId="590"/>
    <cellStyle name="Примечание 2 3 3" xfId="459"/>
    <cellStyle name="Примечание 2 3 4" xfId="721"/>
    <cellStyle name="Примечание 2 4" xfId="215"/>
    <cellStyle name="Примечание 2 4 2" xfId="468"/>
    <cellStyle name="Примечание 2 5" xfId="449"/>
    <cellStyle name="Примечание 2 6" xfId="599"/>
    <cellStyle name="Процентный" xfId="5" builtinId="5"/>
    <cellStyle name="Процентный 2" xfId="38"/>
    <cellStyle name="Связанная ячейка" xfId="27" builtinId="24" customBuiltin="1"/>
    <cellStyle name="Текст предупреждения" xfId="29" builtinId="11" customBuiltin="1"/>
    <cellStyle name="Финансовый" xfId="1" builtinId="3"/>
    <cellStyle name="Финансовый 10" xfId="70"/>
    <cellStyle name="Финансовый 10 2" xfId="496"/>
    <cellStyle name="Финансовый 10 2 2" xfId="1175"/>
    <cellStyle name="Финансовый 10 2 2 2" xfId="1703"/>
    <cellStyle name="Финансовый 10 2 3" xfId="1439"/>
    <cellStyle name="Финансовый 10 2 4" xfId="911"/>
    <cellStyle name="Финансовый 10 3" xfId="627"/>
    <cellStyle name="Финансовый 10 3 2" xfId="1220"/>
    <cellStyle name="Финансовый 10 3 2 2" xfId="1748"/>
    <cellStyle name="Финансовый 10 3 3" xfId="1484"/>
    <cellStyle name="Финансовый 10 3 4" xfId="956"/>
    <cellStyle name="Финансовый 10 4" xfId="241"/>
    <cellStyle name="Финансовый 10 4 2" xfId="1089"/>
    <cellStyle name="Финансовый 10 4 2 2" xfId="1617"/>
    <cellStyle name="Финансовый 10 4 3" xfId="1353"/>
    <cellStyle name="Финансовый 10 4 4" xfId="825"/>
    <cellStyle name="Финансовый 10 5" xfId="1002"/>
    <cellStyle name="Финансовый 10 5 2" xfId="1530"/>
    <cellStyle name="Финансовый 10 6" xfId="1266"/>
    <cellStyle name="Финансовый 10 7" xfId="738"/>
    <cellStyle name="Финансовый 11" xfId="360"/>
    <cellStyle name="Финансовый 11 2" xfId="1130"/>
    <cellStyle name="Финансовый 11 2 2" xfId="1658"/>
    <cellStyle name="Финансовый 11 3" xfId="1394"/>
    <cellStyle name="Финансовый 11 4" xfId="866"/>
    <cellStyle name="Финансовый 12" xfId="176"/>
    <cellStyle name="Финансовый 12 2" xfId="1044"/>
    <cellStyle name="Финансовый 12 2 2" xfId="1572"/>
    <cellStyle name="Финансовый 12 3" xfId="1308"/>
    <cellStyle name="Финансовый 12 4" xfId="780"/>
    <cellStyle name="Финансовый 13" xfId="172"/>
    <cellStyle name="Финансовый 13 2" xfId="1040"/>
    <cellStyle name="Финансовый 13 2 2" xfId="1568"/>
    <cellStyle name="Финансовый 13 3" xfId="1304"/>
    <cellStyle name="Финансовый 13 4" xfId="776"/>
    <cellStyle name="Финансовый 14" xfId="729"/>
    <cellStyle name="Финансовый 14 2" xfId="1786"/>
    <cellStyle name="Финансовый 14 3" xfId="1258"/>
    <cellStyle name="Финансовый 15" xfId="1522"/>
    <cellStyle name="Финансовый 16" xfId="994"/>
    <cellStyle name="Финансовый 2" xfId="15"/>
    <cellStyle name="Финансовый 2 10" xfId="120"/>
    <cellStyle name="Финансовый 2 10 2" xfId="292"/>
    <cellStyle name="Финансовый 2 10 2 2" xfId="547"/>
    <cellStyle name="Финансовый 2 10 2 2 2" xfId="1193"/>
    <cellStyle name="Финансовый 2 10 2 2 2 2" xfId="1721"/>
    <cellStyle name="Финансовый 2 10 2 2 3" xfId="1457"/>
    <cellStyle name="Финансовый 2 10 2 2 4" xfId="929"/>
    <cellStyle name="Финансовый 2 10 2 3" xfId="1107"/>
    <cellStyle name="Финансовый 2 10 2 3 2" xfId="1635"/>
    <cellStyle name="Финансовый 2 10 2 4" xfId="1371"/>
    <cellStyle name="Финансовый 2 10 2 5" xfId="843"/>
    <cellStyle name="Финансовый 2 10 3" xfId="414"/>
    <cellStyle name="Финансовый 2 10 3 2" xfId="1148"/>
    <cellStyle name="Финансовый 2 10 3 2 2" xfId="1676"/>
    <cellStyle name="Финансовый 2 10 3 3" xfId="1412"/>
    <cellStyle name="Финансовый 2 10 3 4" xfId="884"/>
    <cellStyle name="Финансовый 2 10 4" xfId="678"/>
    <cellStyle name="Финансовый 2 10 4 2" xfId="1238"/>
    <cellStyle name="Финансовый 2 10 4 2 2" xfId="1766"/>
    <cellStyle name="Финансовый 2 10 4 3" xfId="1502"/>
    <cellStyle name="Финансовый 2 10 4 4" xfId="974"/>
    <cellStyle name="Финансовый 2 10 5" xfId="194"/>
    <cellStyle name="Финансовый 2 10 5 2" xfId="1062"/>
    <cellStyle name="Финансовый 2 10 5 2 2" xfId="1590"/>
    <cellStyle name="Финансовый 2 10 5 3" xfId="1326"/>
    <cellStyle name="Финансовый 2 10 5 4" xfId="798"/>
    <cellStyle name="Финансовый 2 10 6" xfId="1020"/>
    <cellStyle name="Финансовый 2 10 6 2" xfId="1548"/>
    <cellStyle name="Финансовый 2 10 7" xfId="1284"/>
    <cellStyle name="Финансовый 2 10 8" xfId="756"/>
    <cellStyle name="Финансовый 2 11" xfId="96"/>
    <cellStyle name="Финансовый 2 11 2" xfId="268"/>
    <cellStyle name="Финансовый 2 11 2 2" xfId="523"/>
    <cellStyle name="Финансовый 2 11 2 2 2" xfId="1187"/>
    <cellStyle name="Финансовый 2 11 2 2 2 2" xfId="1715"/>
    <cellStyle name="Финансовый 2 11 2 2 3" xfId="1451"/>
    <cellStyle name="Финансовый 2 11 2 2 4" xfId="923"/>
    <cellStyle name="Финансовый 2 11 2 3" xfId="1101"/>
    <cellStyle name="Финансовый 2 11 2 3 2" xfId="1629"/>
    <cellStyle name="Финансовый 2 11 2 4" xfId="1365"/>
    <cellStyle name="Финансовый 2 11 2 5" xfId="837"/>
    <cellStyle name="Финансовый 2 11 3" xfId="390"/>
    <cellStyle name="Финансовый 2 11 3 2" xfId="1142"/>
    <cellStyle name="Финансовый 2 11 3 2 2" xfId="1670"/>
    <cellStyle name="Финансовый 2 11 3 3" xfId="1406"/>
    <cellStyle name="Финансовый 2 11 3 4" xfId="878"/>
    <cellStyle name="Финансовый 2 11 4" xfId="654"/>
    <cellStyle name="Финансовый 2 11 4 2" xfId="1232"/>
    <cellStyle name="Финансовый 2 11 4 2 2" xfId="1760"/>
    <cellStyle name="Финансовый 2 11 4 3" xfId="1496"/>
    <cellStyle name="Финансовый 2 11 4 4" xfId="968"/>
    <cellStyle name="Финансовый 2 11 5" xfId="188"/>
    <cellStyle name="Финансовый 2 11 5 2" xfId="1056"/>
    <cellStyle name="Финансовый 2 11 5 2 2" xfId="1584"/>
    <cellStyle name="Финансовый 2 11 5 3" xfId="1320"/>
    <cellStyle name="Финансовый 2 11 5 4" xfId="792"/>
    <cellStyle name="Финансовый 2 11 6" xfId="1014"/>
    <cellStyle name="Финансовый 2 11 6 2" xfId="1542"/>
    <cellStyle name="Финансовый 2 11 7" xfId="1278"/>
    <cellStyle name="Финансовый 2 11 8" xfId="750"/>
    <cellStyle name="Финансовый 2 12" xfId="54"/>
    <cellStyle name="Финансовый 2 12 2" xfId="480"/>
    <cellStyle name="Финансовый 2 12 2 2" xfId="1172"/>
    <cellStyle name="Финансовый 2 12 2 2 2" xfId="1700"/>
    <cellStyle name="Финансовый 2 12 2 3" xfId="1436"/>
    <cellStyle name="Финансовый 2 12 2 4" xfId="908"/>
    <cellStyle name="Финансовый 2 12 3" xfId="611"/>
    <cellStyle name="Финансовый 2 12 3 2" xfId="1217"/>
    <cellStyle name="Финансовый 2 12 3 2 2" xfId="1745"/>
    <cellStyle name="Финансовый 2 12 3 3" xfId="1481"/>
    <cellStyle name="Финансовый 2 12 3 4" xfId="953"/>
    <cellStyle name="Финансовый 2 12 4" xfId="226"/>
    <cellStyle name="Финансовый 2 12 4 2" xfId="1086"/>
    <cellStyle name="Финансовый 2 12 4 2 2" xfId="1614"/>
    <cellStyle name="Финансовый 2 12 4 3" xfId="1350"/>
    <cellStyle name="Финансовый 2 12 4 4" xfId="822"/>
    <cellStyle name="Финансовый 2 12 5" xfId="999"/>
    <cellStyle name="Финансовый 2 12 5 2" xfId="1527"/>
    <cellStyle name="Финансовый 2 12 6" xfId="1263"/>
    <cellStyle name="Финансовый 2 12 7" xfId="735"/>
    <cellStyle name="Финансовый 2 13" xfId="218"/>
    <cellStyle name="Финансовый 2 13 2" xfId="471"/>
    <cellStyle name="Финансовый 2 13 2 2" xfId="1168"/>
    <cellStyle name="Финансовый 2 13 2 2 2" xfId="1696"/>
    <cellStyle name="Финансовый 2 13 2 3" xfId="1432"/>
    <cellStyle name="Финансовый 2 13 2 4" xfId="904"/>
    <cellStyle name="Финансовый 2 13 3" xfId="1082"/>
    <cellStyle name="Финансовый 2 13 3 2" xfId="1610"/>
    <cellStyle name="Финансовый 2 13 4" xfId="1346"/>
    <cellStyle name="Финансовый 2 13 5" xfId="818"/>
    <cellStyle name="Финансовый 2 14" xfId="344"/>
    <cellStyle name="Финансовый 2 14 2" xfId="1127"/>
    <cellStyle name="Финансовый 2 14 2 2" xfId="1655"/>
    <cellStyle name="Финансовый 2 14 3" xfId="1391"/>
    <cellStyle name="Финансовый 2 14 4" xfId="863"/>
    <cellStyle name="Финансовый 2 15" xfId="602"/>
    <cellStyle name="Финансовый 2 15 2" xfId="1213"/>
    <cellStyle name="Финансовый 2 15 2 2" xfId="1741"/>
    <cellStyle name="Финансовый 2 15 3" xfId="1477"/>
    <cellStyle name="Финансовый 2 15 4" xfId="949"/>
    <cellStyle name="Финансовый 2 16" xfId="173"/>
    <cellStyle name="Финансовый 2 16 2" xfId="1041"/>
    <cellStyle name="Финансовый 2 16 2 2" xfId="1569"/>
    <cellStyle name="Финансовый 2 16 3" xfId="1305"/>
    <cellStyle name="Финансовый 2 16 4" xfId="777"/>
    <cellStyle name="Финансовый 2 17" xfId="46"/>
    <cellStyle name="Финансовый 2 17 2" xfId="1523"/>
    <cellStyle name="Финансовый 2 17 3" xfId="995"/>
    <cellStyle name="Финансовый 2 18" xfId="1259"/>
    <cellStyle name="Финансовый 2 19" xfId="731"/>
    <cellStyle name="Финансовый 2 2" xfId="55"/>
    <cellStyle name="Финансовый 2 2 2" xfId="121"/>
    <cellStyle name="Финансовый 2 2 2 2" xfId="293"/>
    <cellStyle name="Финансовый 2 2 2 2 2" xfId="548"/>
    <cellStyle name="Финансовый 2 2 2 3" xfId="415"/>
    <cellStyle name="Финансовый 2 2 2 4" xfId="679"/>
    <cellStyle name="Финансовый 2 2 3" xfId="97"/>
    <cellStyle name="Финансовый 2 2 3 2" xfId="269"/>
    <cellStyle name="Финансовый 2 2 3 2 2" xfId="524"/>
    <cellStyle name="Финансовый 2 2 3 3" xfId="391"/>
    <cellStyle name="Финансовый 2 2 3 4" xfId="655"/>
    <cellStyle name="Финансовый 2 2 4" xfId="227"/>
    <cellStyle name="Финансовый 2 2 4 2" xfId="481"/>
    <cellStyle name="Финансовый 2 2 5" xfId="345"/>
    <cellStyle name="Финансовый 2 2 6" xfId="612"/>
    <cellStyle name="Финансовый 2 3" xfId="57"/>
    <cellStyle name="Финансовый 2 3 2" xfId="123"/>
    <cellStyle name="Финансовый 2 3 2 2" xfId="295"/>
    <cellStyle name="Финансовый 2 3 2 2 2" xfId="550"/>
    <cellStyle name="Финансовый 2 3 2 3" xfId="417"/>
    <cellStyle name="Финансовый 2 3 2 4" xfId="681"/>
    <cellStyle name="Финансовый 2 3 3" xfId="99"/>
    <cellStyle name="Финансовый 2 3 3 2" xfId="271"/>
    <cellStyle name="Финансовый 2 3 3 2 2" xfId="526"/>
    <cellStyle name="Финансовый 2 3 3 3" xfId="393"/>
    <cellStyle name="Финансовый 2 3 3 4" xfId="657"/>
    <cellStyle name="Финансовый 2 3 4" xfId="228"/>
    <cellStyle name="Финансовый 2 3 4 2" xfId="483"/>
    <cellStyle name="Финансовый 2 3 5" xfId="347"/>
    <cellStyle name="Финансовый 2 3 6" xfId="614"/>
    <cellStyle name="Финансовый 2 4" xfId="60"/>
    <cellStyle name="Финансовый 2 4 2" xfId="126"/>
    <cellStyle name="Финансовый 2 4 2 2" xfId="298"/>
    <cellStyle name="Финансовый 2 4 2 2 2" xfId="553"/>
    <cellStyle name="Финансовый 2 4 2 3" xfId="420"/>
    <cellStyle name="Финансовый 2 4 2 4" xfId="684"/>
    <cellStyle name="Финансовый 2 4 3" xfId="102"/>
    <cellStyle name="Финансовый 2 4 3 2" xfId="274"/>
    <cellStyle name="Финансовый 2 4 3 2 2" xfId="529"/>
    <cellStyle name="Финансовый 2 4 3 3" xfId="396"/>
    <cellStyle name="Финансовый 2 4 3 4" xfId="660"/>
    <cellStyle name="Финансовый 2 4 4" xfId="231"/>
    <cellStyle name="Финансовый 2 4 4 2" xfId="486"/>
    <cellStyle name="Финансовый 2 4 5" xfId="350"/>
    <cellStyle name="Финансовый 2 4 6" xfId="617"/>
    <cellStyle name="Финансовый 2 5" xfId="61"/>
    <cellStyle name="Финансовый 2 5 2" xfId="127"/>
    <cellStyle name="Финансовый 2 5 2 2" xfId="299"/>
    <cellStyle name="Финансовый 2 5 2 2 2" xfId="554"/>
    <cellStyle name="Финансовый 2 5 2 3" xfId="421"/>
    <cellStyle name="Финансовый 2 5 2 4" xfId="685"/>
    <cellStyle name="Финансовый 2 5 3" xfId="103"/>
    <cellStyle name="Финансовый 2 5 3 2" xfId="275"/>
    <cellStyle name="Финансовый 2 5 3 2 2" xfId="530"/>
    <cellStyle name="Финансовый 2 5 3 3" xfId="397"/>
    <cellStyle name="Финансовый 2 5 3 4" xfId="661"/>
    <cellStyle name="Финансовый 2 5 4" xfId="232"/>
    <cellStyle name="Финансовый 2 5 4 2" xfId="487"/>
    <cellStyle name="Финансовый 2 5 5" xfId="351"/>
    <cellStyle name="Финансовый 2 5 6" xfId="618"/>
    <cellStyle name="Финансовый 2 6" xfId="63"/>
    <cellStyle name="Финансовый 2 6 2" xfId="129"/>
    <cellStyle name="Финансовый 2 6 2 2" xfId="301"/>
    <cellStyle name="Финансовый 2 6 2 2 2" xfId="556"/>
    <cellStyle name="Финансовый 2 6 2 3" xfId="423"/>
    <cellStyle name="Финансовый 2 6 2 4" xfId="687"/>
    <cellStyle name="Финансовый 2 6 3" xfId="105"/>
    <cellStyle name="Финансовый 2 6 3 2" xfId="277"/>
    <cellStyle name="Финансовый 2 6 3 2 2" xfId="532"/>
    <cellStyle name="Финансовый 2 6 3 3" xfId="399"/>
    <cellStyle name="Финансовый 2 6 3 4" xfId="663"/>
    <cellStyle name="Финансовый 2 6 4" xfId="234"/>
    <cellStyle name="Финансовый 2 6 4 2" xfId="489"/>
    <cellStyle name="Финансовый 2 6 5" xfId="353"/>
    <cellStyle name="Финансовый 2 6 6" xfId="620"/>
    <cellStyle name="Финансовый 2 7" xfId="66"/>
    <cellStyle name="Финансовый 2 7 2" xfId="132"/>
    <cellStyle name="Финансовый 2 7 2 2" xfId="304"/>
    <cellStyle name="Финансовый 2 7 2 2 2" xfId="559"/>
    <cellStyle name="Финансовый 2 7 2 3" xfId="426"/>
    <cellStyle name="Финансовый 2 7 2 4" xfId="690"/>
    <cellStyle name="Финансовый 2 7 3" xfId="108"/>
    <cellStyle name="Финансовый 2 7 3 2" xfId="280"/>
    <cellStyle name="Финансовый 2 7 3 2 2" xfId="535"/>
    <cellStyle name="Финансовый 2 7 3 3" xfId="402"/>
    <cellStyle name="Финансовый 2 7 3 4" xfId="666"/>
    <cellStyle name="Финансовый 2 7 4" xfId="237"/>
    <cellStyle name="Финансовый 2 7 4 2" xfId="492"/>
    <cellStyle name="Финансовый 2 7 5" xfId="356"/>
    <cellStyle name="Финансовый 2 7 6" xfId="623"/>
    <cellStyle name="Финансовый 2 8" xfId="69"/>
    <cellStyle name="Финансовый 2 8 2" xfId="135"/>
    <cellStyle name="Финансовый 2 8 2 2" xfId="307"/>
    <cellStyle name="Финансовый 2 8 2 2 2" xfId="562"/>
    <cellStyle name="Финансовый 2 8 2 3" xfId="429"/>
    <cellStyle name="Финансовый 2 8 2 4" xfId="693"/>
    <cellStyle name="Финансовый 2 8 3" xfId="111"/>
    <cellStyle name="Финансовый 2 8 3 2" xfId="283"/>
    <cellStyle name="Финансовый 2 8 3 2 2" xfId="538"/>
    <cellStyle name="Финансовый 2 8 3 3" xfId="405"/>
    <cellStyle name="Финансовый 2 8 3 4" xfId="669"/>
    <cellStyle name="Финансовый 2 8 4" xfId="240"/>
    <cellStyle name="Финансовый 2 8 4 2" xfId="495"/>
    <cellStyle name="Финансовый 2 8 5" xfId="359"/>
    <cellStyle name="Финансовый 2 8 6" xfId="626"/>
    <cellStyle name="Финансовый 2 9" xfId="48"/>
    <cellStyle name="Финансовый 2 9 10" xfId="997"/>
    <cellStyle name="Финансовый 2 9 10 2" xfId="1525"/>
    <cellStyle name="Финансовый 2 9 11" xfId="1261"/>
    <cellStyle name="Финансовый 2 9 12" xfId="733"/>
    <cellStyle name="Финансовый 2 9 2" xfId="146"/>
    <cellStyle name="Финансовый 2 9 2 2" xfId="318"/>
    <cellStyle name="Финансовый 2 9 2 2 2" xfId="573"/>
    <cellStyle name="Финансовый 2 9 2 2 2 2" xfId="1201"/>
    <cellStyle name="Финансовый 2 9 2 2 2 2 2" xfId="1729"/>
    <cellStyle name="Финансовый 2 9 2 2 2 3" xfId="1465"/>
    <cellStyle name="Финансовый 2 9 2 2 2 4" xfId="937"/>
    <cellStyle name="Финансовый 2 9 2 2 3" xfId="1115"/>
    <cellStyle name="Финансовый 2 9 2 2 3 2" xfId="1643"/>
    <cellStyle name="Финансовый 2 9 2 2 4" xfId="1379"/>
    <cellStyle name="Финансовый 2 9 2 2 5" xfId="851"/>
    <cellStyle name="Финансовый 2 9 2 3" xfId="440"/>
    <cellStyle name="Финансовый 2 9 2 3 2" xfId="1156"/>
    <cellStyle name="Финансовый 2 9 2 3 2 2" xfId="1684"/>
    <cellStyle name="Финансовый 2 9 2 3 3" xfId="1420"/>
    <cellStyle name="Финансовый 2 9 2 3 4" xfId="892"/>
    <cellStyle name="Финансовый 2 9 2 4" xfId="704"/>
    <cellStyle name="Финансовый 2 9 2 4 2" xfId="1246"/>
    <cellStyle name="Финансовый 2 9 2 4 2 2" xfId="1774"/>
    <cellStyle name="Финансовый 2 9 2 4 3" xfId="1510"/>
    <cellStyle name="Финансовый 2 9 2 4 4" xfId="982"/>
    <cellStyle name="Финансовый 2 9 2 5" xfId="202"/>
    <cellStyle name="Финансовый 2 9 2 5 2" xfId="1070"/>
    <cellStyle name="Финансовый 2 9 2 5 2 2" xfId="1598"/>
    <cellStyle name="Финансовый 2 9 2 5 3" xfId="1334"/>
    <cellStyle name="Финансовый 2 9 2 5 4" xfId="806"/>
    <cellStyle name="Финансовый 2 9 2 6" xfId="1028"/>
    <cellStyle name="Финансовый 2 9 2 6 2" xfId="1556"/>
    <cellStyle name="Финансовый 2 9 2 7" xfId="1292"/>
    <cellStyle name="Финансовый 2 9 2 8" xfId="764"/>
    <cellStyle name="Финансовый 2 9 3" xfId="161"/>
    <cellStyle name="Финансовый 2 9 3 2" xfId="332"/>
    <cellStyle name="Финансовый 2 9 3 2 2" xfId="587"/>
    <cellStyle name="Финансовый 2 9 3 2 2 2" xfId="1207"/>
    <cellStyle name="Финансовый 2 9 3 2 2 2 2" xfId="1735"/>
    <cellStyle name="Финансовый 2 9 3 2 2 3" xfId="1471"/>
    <cellStyle name="Финансовый 2 9 3 2 2 4" xfId="943"/>
    <cellStyle name="Финансовый 2 9 3 2 3" xfId="1121"/>
    <cellStyle name="Финансовый 2 9 3 2 3 2" xfId="1649"/>
    <cellStyle name="Финансовый 2 9 3 2 4" xfId="1385"/>
    <cellStyle name="Финансовый 2 9 3 2 5" xfId="857"/>
    <cellStyle name="Финансовый 2 9 3 3" xfId="455"/>
    <cellStyle name="Финансовый 2 9 3 3 2" xfId="1162"/>
    <cellStyle name="Финансовый 2 9 3 3 2 2" xfId="1690"/>
    <cellStyle name="Финансовый 2 9 3 3 3" xfId="1426"/>
    <cellStyle name="Финансовый 2 9 3 3 4" xfId="898"/>
    <cellStyle name="Финансовый 2 9 3 4" xfId="718"/>
    <cellStyle name="Финансовый 2 9 3 4 2" xfId="1252"/>
    <cellStyle name="Финансовый 2 9 3 4 2 2" xfId="1780"/>
    <cellStyle name="Финансовый 2 9 3 4 3" xfId="1516"/>
    <cellStyle name="Финансовый 2 9 3 4 4" xfId="988"/>
    <cellStyle name="Финансовый 2 9 3 5" xfId="208"/>
    <cellStyle name="Финансовый 2 9 3 5 2" xfId="1076"/>
    <cellStyle name="Финансовый 2 9 3 5 2 2" xfId="1604"/>
    <cellStyle name="Финансовый 2 9 3 5 3" xfId="1340"/>
    <cellStyle name="Финансовый 2 9 3 5 4" xfId="812"/>
    <cellStyle name="Финансовый 2 9 3 6" xfId="1034"/>
    <cellStyle name="Финансовый 2 9 3 6 2" xfId="1562"/>
    <cellStyle name="Финансовый 2 9 3 7" xfId="1298"/>
    <cellStyle name="Финансовый 2 9 3 8" xfId="770"/>
    <cellStyle name="Финансовый 2 9 4" xfId="170"/>
    <cellStyle name="Финансовый 2 9 4 2" xfId="340"/>
    <cellStyle name="Финансовый 2 9 4 2 2" xfId="596"/>
    <cellStyle name="Финансовый 2 9 4 2 2 2" xfId="1211"/>
    <cellStyle name="Финансовый 2 9 4 2 2 2 2" xfId="1739"/>
    <cellStyle name="Финансовый 2 9 4 2 2 3" xfId="1475"/>
    <cellStyle name="Финансовый 2 9 4 2 2 4" xfId="947"/>
    <cellStyle name="Финансовый 2 9 4 2 3" xfId="1125"/>
    <cellStyle name="Финансовый 2 9 4 2 3 2" xfId="1653"/>
    <cellStyle name="Финансовый 2 9 4 2 4" xfId="1389"/>
    <cellStyle name="Финансовый 2 9 4 2 5" xfId="861"/>
    <cellStyle name="Финансовый 2 9 4 3" xfId="465"/>
    <cellStyle name="Финансовый 2 9 4 3 2" xfId="1166"/>
    <cellStyle name="Финансовый 2 9 4 3 2 2" xfId="1694"/>
    <cellStyle name="Финансовый 2 9 4 3 3" xfId="1430"/>
    <cellStyle name="Финансовый 2 9 4 3 4" xfId="902"/>
    <cellStyle name="Финансовый 2 9 4 4" xfId="727"/>
    <cellStyle name="Финансовый 2 9 4 4 2" xfId="1256"/>
    <cellStyle name="Финансовый 2 9 4 4 2 2" xfId="1784"/>
    <cellStyle name="Финансовый 2 9 4 4 3" xfId="1520"/>
    <cellStyle name="Финансовый 2 9 4 4 4" xfId="992"/>
    <cellStyle name="Финансовый 2 9 4 5" xfId="212"/>
    <cellStyle name="Финансовый 2 9 4 5 2" xfId="1080"/>
    <cellStyle name="Финансовый 2 9 4 5 2 2" xfId="1608"/>
    <cellStyle name="Финансовый 2 9 4 5 3" xfId="1344"/>
    <cellStyle name="Финансовый 2 9 4 5 4" xfId="816"/>
    <cellStyle name="Финансовый 2 9 4 6" xfId="1038"/>
    <cellStyle name="Финансовый 2 9 4 6 2" xfId="1566"/>
    <cellStyle name="Финансовый 2 9 4 7" xfId="1302"/>
    <cellStyle name="Финансовый 2 9 4 8" xfId="774"/>
    <cellStyle name="Финансовый 2 9 5" xfId="80"/>
    <cellStyle name="Финансовый 2 9 5 2" xfId="506"/>
    <cellStyle name="Финансовый 2 9 5 2 2" xfId="1180"/>
    <cellStyle name="Финансовый 2 9 5 2 2 2" xfId="1708"/>
    <cellStyle name="Финансовый 2 9 5 2 3" xfId="1444"/>
    <cellStyle name="Финансовый 2 9 5 2 4" xfId="916"/>
    <cellStyle name="Финансовый 2 9 5 3" xfId="637"/>
    <cellStyle name="Финансовый 2 9 5 3 2" xfId="1225"/>
    <cellStyle name="Финансовый 2 9 5 3 2 2" xfId="1753"/>
    <cellStyle name="Финансовый 2 9 5 3 3" xfId="1489"/>
    <cellStyle name="Финансовый 2 9 5 3 4" xfId="961"/>
    <cellStyle name="Финансовый 2 9 5 4" xfId="251"/>
    <cellStyle name="Финансовый 2 9 5 4 2" xfId="1094"/>
    <cellStyle name="Финансовый 2 9 5 4 2 2" xfId="1622"/>
    <cellStyle name="Финансовый 2 9 5 4 3" xfId="1358"/>
    <cellStyle name="Финансовый 2 9 5 4 4" xfId="830"/>
    <cellStyle name="Финансовый 2 9 5 5" xfId="1007"/>
    <cellStyle name="Финансовый 2 9 5 5 2" xfId="1535"/>
    <cellStyle name="Финансовый 2 9 5 6" xfId="1271"/>
    <cellStyle name="Финансовый 2 9 5 7" xfId="743"/>
    <cellStyle name="Финансовый 2 9 6" xfId="223"/>
    <cellStyle name="Финансовый 2 9 6 2" xfId="476"/>
    <cellStyle name="Финансовый 2 9 6 2 2" xfId="1170"/>
    <cellStyle name="Финансовый 2 9 6 2 2 2" xfId="1698"/>
    <cellStyle name="Финансовый 2 9 6 2 3" xfId="1434"/>
    <cellStyle name="Финансовый 2 9 6 2 4" xfId="906"/>
    <cellStyle name="Финансовый 2 9 6 3" xfId="1084"/>
    <cellStyle name="Финансовый 2 9 6 3 2" xfId="1612"/>
    <cellStyle name="Финансовый 2 9 6 4" xfId="1348"/>
    <cellStyle name="Финансовый 2 9 6 5" xfId="820"/>
    <cellStyle name="Финансовый 2 9 7" xfId="370"/>
    <cellStyle name="Финансовый 2 9 7 2" xfId="1135"/>
    <cellStyle name="Финансовый 2 9 7 2 2" xfId="1663"/>
    <cellStyle name="Финансовый 2 9 7 3" xfId="1399"/>
    <cellStyle name="Финансовый 2 9 7 4" xfId="871"/>
    <cellStyle name="Финансовый 2 9 8" xfId="607"/>
    <cellStyle name="Финансовый 2 9 8 2" xfId="1215"/>
    <cellStyle name="Финансовый 2 9 8 2 2" xfId="1743"/>
    <cellStyle name="Финансовый 2 9 8 3" xfId="1479"/>
    <cellStyle name="Финансовый 2 9 8 4" xfId="951"/>
    <cellStyle name="Финансовый 2 9 9" xfId="181"/>
    <cellStyle name="Финансовый 2 9 9 2" xfId="1049"/>
    <cellStyle name="Финансовый 2 9 9 2 2" xfId="1577"/>
    <cellStyle name="Финансовый 2 9 9 3" xfId="1313"/>
    <cellStyle name="Финансовый 2 9 9 4" xfId="785"/>
    <cellStyle name="Финансовый 3" xfId="72"/>
    <cellStyle name="Финансовый 3 10" xfId="1267"/>
    <cellStyle name="Финансовый 3 11" xfId="739"/>
    <cellStyle name="Финансовый 3 2" xfId="84"/>
    <cellStyle name="Финансовый 3 2 10" xfId="746"/>
    <cellStyle name="Финансовый 3 2 2" xfId="87"/>
    <cellStyle name="Финансовый 3 2 2 2" xfId="11"/>
    <cellStyle name="Финансовый 3 2 2 2 2" xfId="264"/>
    <cellStyle name="Финансовый 3 2 2 2 2 2" xfId="519"/>
    <cellStyle name="Финансовый 3 2 2 2 2 2 2" xfId="1186"/>
    <cellStyle name="Финансовый 3 2 2 2 2 2 2 2" xfId="1714"/>
    <cellStyle name="Финансовый 3 2 2 2 2 2 3" xfId="1450"/>
    <cellStyle name="Финансовый 3 2 2 2 2 2 4" xfId="922"/>
    <cellStyle name="Финансовый 3 2 2 2 2 3" xfId="1100"/>
    <cellStyle name="Финансовый 3 2 2 2 2 3 2" xfId="1628"/>
    <cellStyle name="Финансовый 3 2 2 2 2 4" xfId="1364"/>
    <cellStyle name="Финансовый 3 2 2 2 2 5" xfId="836"/>
    <cellStyle name="Финансовый 3 2 2 2 3" xfId="386"/>
    <cellStyle name="Финансовый 3 2 2 2 3 2" xfId="1141"/>
    <cellStyle name="Финансовый 3 2 2 2 3 2 2" xfId="1669"/>
    <cellStyle name="Финансовый 3 2 2 2 3 3" xfId="1405"/>
    <cellStyle name="Финансовый 3 2 2 2 3 4" xfId="877"/>
    <cellStyle name="Финансовый 3 2 2 2 4" xfId="650"/>
    <cellStyle name="Финансовый 3 2 2 2 4 2" xfId="1231"/>
    <cellStyle name="Финансовый 3 2 2 2 4 2 2" xfId="1759"/>
    <cellStyle name="Финансовый 3 2 2 2 4 3" xfId="1495"/>
    <cellStyle name="Финансовый 3 2 2 2 4 4" xfId="967"/>
    <cellStyle name="Финансовый 3 2 2 2 5" xfId="187"/>
    <cellStyle name="Финансовый 3 2 2 2 5 2" xfId="1055"/>
    <cellStyle name="Финансовый 3 2 2 2 5 2 2" xfId="1583"/>
    <cellStyle name="Финансовый 3 2 2 2 5 3" xfId="1319"/>
    <cellStyle name="Финансовый 3 2 2 2 5 4" xfId="791"/>
    <cellStyle name="Финансовый 3 2 2 2 6" xfId="93"/>
    <cellStyle name="Финансовый 3 2 2 2 6 2" xfId="1541"/>
    <cellStyle name="Финансовый 3 2 2 2 6 3" xfId="1013"/>
    <cellStyle name="Финансовый 3 2 2 2 7" xfId="1277"/>
    <cellStyle name="Финансовый 3 2 2 2 8" xfId="749"/>
    <cellStyle name="Финансовый 3 2 2 3" xfId="258"/>
    <cellStyle name="Финансовый 3 2 2 3 2" xfId="513"/>
    <cellStyle name="Финансовый 3 2 2 3 2 2" xfId="1184"/>
    <cellStyle name="Финансовый 3 2 2 3 2 2 2" xfId="1712"/>
    <cellStyle name="Финансовый 3 2 2 3 2 3" xfId="1448"/>
    <cellStyle name="Финансовый 3 2 2 3 2 4" xfId="920"/>
    <cellStyle name="Финансовый 3 2 2 3 3" xfId="1098"/>
    <cellStyle name="Финансовый 3 2 2 3 3 2" xfId="1626"/>
    <cellStyle name="Финансовый 3 2 2 3 4" xfId="1362"/>
    <cellStyle name="Финансовый 3 2 2 3 5" xfId="834"/>
    <cellStyle name="Финансовый 3 2 2 4" xfId="379"/>
    <cellStyle name="Финансовый 3 2 2 4 2" xfId="1139"/>
    <cellStyle name="Финансовый 3 2 2 4 2 2" xfId="1667"/>
    <cellStyle name="Финансовый 3 2 2 4 3" xfId="1403"/>
    <cellStyle name="Финансовый 3 2 2 4 4" xfId="875"/>
    <cellStyle name="Финансовый 3 2 2 5" xfId="644"/>
    <cellStyle name="Финансовый 3 2 2 5 2" xfId="1229"/>
    <cellStyle name="Финансовый 3 2 2 5 2 2" xfId="1757"/>
    <cellStyle name="Финансовый 3 2 2 5 3" xfId="1493"/>
    <cellStyle name="Финансовый 3 2 2 5 4" xfId="965"/>
    <cellStyle name="Финансовый 3 2 2 6" xfId="185"/>
    <cellStyle name="Финансовый 3 2 2 6 2" xfId="1053"/>
    <cellStyle name="Финансовый 3 2 2 6 2 2" xfId="1581"/>
    <cellStyle name="Финансовый 3 2 2 6 3" xfId="1317"/>
    <cellStyle name="Финансовый 3 2 2 6 4" xfId="789"/>
    <cellStyle name="Финансовый 3 2 2 7" xfId="1011"/>
    <cellStyle name="Финансовый 3 2 2 7 2" xfId="1539"/>
    <cellStyle name="Финансовый 3 2 2 8" xfId="1275"/>
    <cellStyle name="Финансовый 3 2 2 9" xfId="747"/>
    <cellStyle name="Финансовый 3 2 3" xfId="152"/>
    <cellStyle name="Финансовый 3 2 3 2" xfId="324"/>
    <cellStyle name="Финансовый 3 2 3 2 2" xfId="579"/>
    <cellStyle name="Финансовый 3 2 3 2 2 2" xfId="1204"/>
    <cellStyle name="Финансовый 3 2 3 2 2 2 2" xfId="1732"/>
    <cellStyle name="Финансовый 3 2 3 2 2 3" xfId="1468"/>
    <cellStyle name="Финансовый 3 2 3 2 2 4" xfId="940"/>
    <cellStyle name="Финансовый 3 2 3 2 3" xfId="1118"/>
    <cellStyle name="Финансовый 3 2 3 2 3 2" xfId="1646"/>
    <cellStyle name="Финансовый 3 2 3 2 4" xfId="1382"/>
    <cellStyle name="Финансовый 3 2 3 2 5" xfId="854"/>
    <cellStyle name="Финансовый 3 2 3 3" xfId="446"/>
    <cellStyle name="Финансовый 3 2 3 3 2" xfId="1159"/>
    <cellStyle name="Финансовый 3 2 3 3 2 2" xfId="1687"/>
    <cellStyle name="Финансовый 3 2 3 3 3" xfId="1423"/>
    <cellStyle name="Финансовый 3 2 3 3 4" xfId="895"/>
    <cellStyle name="Финансовый 3 2 3 4" xfId="710"/>
    <cellStyle name="Финансовый 3 2 3 4 2" xfId="1249"/>
    <cellStyle name="Финансовый 3 2 3 4 2 2" xfId="1777"/>
    <cellStyle name="Финансовый 3 2 3 4 3" xfId="1513"/>
    <cellStyle name="Финансовый 3 2 3 4 4" xfId="985"/>
    <cellStyle name="Финансовый 3 2 3 5" xfId="205"/>
    <cellStyle name="Финансовый 3 2 3 5 2" xfId="1073"/>
    <cellStyle name="Финансовый 3 2 3 5 2 2" xfId="1601"/>
    <cellStyle name="Финансовый 3 2 3 5 3" xfId="1337"/>
    <cellStyle name="Финансовый 3 2 3 5 4" xfId="809"/>
    <cellStyle name="Финансовый 3 2 3 6" xfId="1031"/>
    <cellStyle name="Финансовый 3 2 3 6 2" xfId="1559"/>
    <cellStyle name="Финансовый 3 2 3 7" xfId="1295"/>
    <cellStyle name="Финансовый 3 2 3 8" xfId="767"/>
    <cellStyle name="Финансовый 3 2 4" xfId="255"/>
    <cellStyle name="Финансовый 3 2 4 2" xfId="510"/>
    <cellStyle name="Финансовый 3 2 4 2 2" xfId="1183"/>
    <cellStyle name="Финансовый 3 2 4 2 2 2" xfId="1711"/>
    <cellStyle name="Финансовый 3 2 4 2 3" xfId="1447"/>
    <cellStyle name="Финансовый 3 2 4 2 4" xfId="919"/>
    <cellStyle name="Финансовый 3 2 4 3" xfId="1097"/>
    <cellStyle name="Финансовый 3 2 4 3 2" xfId="1625"/>
    <cellStyle name="Финансовый 3 2 4 4" xfId="1361"/>
    <cellStyle name="Финансовый 3 2 4 5" xfId="833"/>
    <cellStyle name="Финансовый 3 2 5" xfId="376"/>
    <cellStyle name="Финансовый 3 2 5 2" xfId="1138"/>
    <cellStyle name="Финансовый 3 2 5 2 2" xfId="1666"/>
    <cellStyle name="Финансовый 3 2 5 3" xfId="1402"/>
    <cellStyle name="Финансовый 3 2 5 4" xfId="874"/>
    <cellStyle name="Финансовый 3 2 6" xfId="641"/>
    <cellStyle name="Финансовый 3 2 6 2" xfId="1228"/>
    <cellStyle name="Финансовый 3 2 6 2 2" xfId="1756"/>
    <cellStyle name="Финансовый 3 2 6 3" xfId="1492"/>
    <cellStyle name="Финансовый 3 2 6 4" xfId="964"/>
    <cellStyle name="Финансовый 3 2 7" xfId="184"/>
    <cellStyle name="Финансовый 3 2 7 2" xfId="1052"/>
    <cellStyle name="Финансовый 3 2 7 2 2" xfId="1580"/>
    <cellStyle name="Финансовый 3 2 7 3" xfId="1316"/>
    <cellStyle name="Финансовый 3 2 7 4" xfId="788"/>
    <cellStyle name="Финансовый 3 2 8" xfId="1010"/>
    <cellStyle name="Финансовый 3 2 8 2" xfId="1538"/>
    <cellStyle name="Финансовый 3 2 9" xfId="1274"/>
    <cellStyle name="Финансовый 3 3" xfId="138"/>
    <cellStyle name="Финансовый 3 3 2" xfId="310"/>
    <cellStyle name="Финансовый 3 3 2 2" xfId="565"/>
    <cellStyle name="Финансовый 3 3 2 2 2" xfId="1197"/>
    <cellStyle name="Финансовый 3 3 2 2 2 2" xfId="1725"/>
    <cellStyle name="Финансовый 3 3 2 2 3" xfId="1461"/>
    <cellStyle name="Финансовый 3 3 2 2 4" xfId="933"/>
    <cellStyle name="Финансовый 3 3 2 3" xfId="1111"/>
    <cellStyle name="Финансовый 3 3 2 3 2" xfId="1639"/>
    <cellStyle name="Финансовый 3 3 2 4" xfId="1375"/>
    <cellStyle name="Финансовый 3 3 2 5" xfId="847"/>
    <cellStyle name="Финансовый 3 3 3" xfId="432"/>
    <cellStyle name="Финансовый 3 3 3 2" xfId="1152"/>
    <cellStyle name="Финансовый 3 3 3 2 2" xfId="1680"/>
    <cellStyle name="Финансовый 3 3 3 3" xfId="1416"/>
    <cellStyle name="Финансовый 3 3 3 4" xfId="888"/>
    <cellStyle name="Финансовый 3 3 4" xfId="696"/>
    <cellStyle name="Финансовый 3 3 4 2" xfId="1242"/>
    <cellStyle name="Финансовый 3 3 4 2 2" xfId="1770"/>
    <cellStyle name="Финансовый 3 3 4 3" xfId="1506"/>
    <cellStyle name="Финансовый 3 3 4 4" xfId="978"/>
    <cellStyle name="Финансовый 3 3 5" xfId="198"/>
    <cellStyle name="Финансовый 3 3 5 2" xfId="1066"/>
    <cellStyle name="Финансовый 3 3 5 2 2" xfId="1594"/>
    <cellStyle name="Финансовый 3 3 5 3" xfId="1330"/>
    <cellStyle name="Финансовый 3 3 5 4" xfId="802"/>
    <cellStyle name="Финансовый 3 3 6" xfId="1024"/>
    <cellStyle name="Финансовый 3 3 6 2" xfId="1552"/>
    <cellStyle name="Финансовый 3 3 7" xfId="1288"/>
    <cellStyle name="Финансовый 3 3 8" xfId="760"/>
    <cellStyle name="Финансовый 3 4" xfId="114"/>
    <cellStyle name="Финансовый 3 4 2" xfId="286"/>
    <cellStyle name="Финансовый 3 4 2 2" xfId="541"/>
    <cellStyle name="Финансовый 3 4 2 2 2" xfId="1191"/>
    <cellStyle name="Финансовый 3 4 2 2 2 2" xfId="1719"/>
    <cellStyle name="Финансовый 3 4 2 2 3" xfId="1455"/>
    <cellStyle name="Финансовый 3 4 2 2 4" xfId="927"/>
    <cellStyle name="Финансовый 3 4 2 3" xfId="1105"/>
    <cellStyle name="Финансовый 3 4 2 3 2" xfId="1633"/>
    <cellStyle name="Финансовый 3 4 2 4" xfId="1369"/>
    <cellStyle name="Финансовый 3 4 2 5" xfId="841"/>
    <cellStyle name="Финансовый 3 4 3" xfId="408"/>
    <cellStyle name="Финансовый 3 4 3 2" xfId="1146"/>
    <cellStyle name="Финансовый 3 4 3 2 2" xfId="1674"/>
    <cellStyle name="Финансовый 3 4 3 3" xfId="1410"/>
    <cellStyle name="Финансовый 3 4 3 4" xfId="882"/>
    <cellStyle name="Финансовый 3 4 4" xfId="672"/>
    <cellStyle name="Финансовый 3 4 4 2" xfId="1236"/>
    <cellStyle name="Финансовый 3 4 4 2 2" xfId="1764"/>
    <cellStyle name="Финансовый 3 4 4 3" xfId="1500"/>
    <cellStyle name="Финансовый 3 4 4 4" xfId="972"/>
    <cellStyle name="Финансовый 3 4 5" xfId="192"/>
    <cellStyle name="Финансовый 3 4 5 2" xfId="1060"/>
    <cellStyle name="Финансовый 3 4 5 2 2" xfId="1588"/>
    <cellStyle name="Финансовый 3 4 5 3" xfId="1324"/>
    <cellStyle name="Финансовый 3 4 5 4" xfId="796"/>
    <cellStyle name="Финансовый 3 4 6" xfId="1018"/>
    <cellStyle name="Финансовый 3 4 6 2" xfId="1546"/>
    <cellStyle name="Финансовый 3 4 7" xfId="1282"/>
    <cellStyle name="Финансовый 3 4 8" xfId="754"/>
    <cellStyle name="Финансовый 3 5" xfId="243"/>
    <cellStyle name="Финансовый 3 5 2" xfId="498"/>
    <cellStyle name="Финансовый 3 5 2 2" xfId="1176"/>
    <cellStyle name="Финансовый 3 5 2 2 2" xfId="1704"/>
    <cellStyle name="Финансовый 3 5 2 3" xfId="1440"/>
    <cellStyle name="Финансовый 3 5 2 4" xfId="912"/>
    <cellStyle name="Финансовый 3 5 3" xfId="1090"/>
    <cellStyle name="Финансовый 3 5 3 2" xfId="1618"/>
    <cellStyle name="Финансовый 3 5 4" xfId="1354"/>
    <cellStyle name="Финансовый 3 5 5" xfId="826"/>
    <cellStyle name="Финансовый 3 6" xfId="362"/>
    <cellStyle name="Финансовый 3 6 2" xfId="1131"/>
    <cellStyle name="Финансовый 3 6 2 2" xfId="1659"/>
    <cellStyle name="Финансовый 3 6 3" xfId="1395"/>
    <cellStyle name="Финансовый 3 6 4" xfId="867"/>
    <cellStyle name="Финансовый 3 7" xfId="629"/>
    <cellStyle name="Финансовый 3 7 2" xfId="1221"/>
    <cellStyle name="Финансовый 3 7 2 2" xfId="1749"/>
    <cellStyle name="Финансовый 3 7 3" xfId="1485"/>
    <cellStyle name="Финансовый 3 7 4" xfId="957"/>
    <cellStyle name="Финансовый 3 8" xfId="177"/>
    <cellStyle name="Финансовый 3 8 2" xfId="1045"/>
    <cellStyle name="Финансовый 3 8 2 2" xfId="1573"/>
    <cellStyle name="Финансовый 3 8 3" xfId="1309"/>
    <cellStyle name="Финансовый 3 8 4" xfId="781"/>
    <cellStyle name="Финансовый 3 9" xfId="1003"/>
    <cellStyle name="Финансовый 3 9 2" xfId="1531"/>
    <cellStyle name="Финансовый 4" xfId="75"/>
    <cellStyle name="Финансовый 4 10" xfId="1004"/>
    <cellStyle name="Финансовый 4 10 2" xfId="1532"/>
    <cellStyle name="Финансовый 4 11" xfId="1268"/>
    <cellStyle name="Финансовый 4 12" xfId="740"/>
    <cellStyle name="Финансовый 4 2" xfId="77"/>
    <cellStyle name="Финансовый 4 2 2" xfId="143"/>
    <cellStyle name="Финансовый 4 2 2 2" xfId="315"/>
    <cellStyle name="Финансовый 4 2 2 2 2" xfId="570"/>
    <cellStyle name="Финансовый 4 2 2 2 2 2" xfId="1199"/>
    <cellStyle name="Финансовый 4 2 2 2 2 2 2" xfId="1727"/>
    <cellStyle name="Финансовый 4 2 2 2 2 3" xfId="1463"/>
    <cellStyle name="Финансовый 4 2 2 2 2 4" xfId="935"/>
    <cellStyle name="Финансовый 4 2 2 2 3" xfId="1113"/>
    <cellStyle name="Финансовый 4 2 2 2 3 2" xfId="1641"/>
    <cellStyle name="Финансовый 4 2 2 2 4" xfId="1377"/>
    <cellStyle name="Финансовый 4 2 2 2 5" xfId="849"/>
    <cellStyle name="Финансовый 4 2 2 3" xfId="437"/>
    <cellStyle name="Финансовый 4 2 2 3 2" xfId="1154"/>
    <cellStyle name="Финансовый 4 2 2 3 2 2" xfId="1682"/>
    <cellStyle name="Финансовый 4 2 2 3 3" xfId="1418"/>
    <cellStyle name="Финансовый 4 2 2 3 4" xfId="890"/>
    <cellStyle name="Финансовый 4 2 2 4" xfId="701"/>
    <cellStyle name="Финансовый 4 2 2 4 2" xfId="1244"/>
    <cellStyle name="Финансовый 4 2 2 4 2 2" xfId="1772"/>
    <cellStyle name="Финансовый 4 2 2 4 3" xfId="1508"/>
    <cellStyle name="Финансовый 4 2 2 4 4" xfId="980"/>
    <cellStyle name="Финансовый 4 2 2 5" xfId="200"/>
    <cellStyle name="Финансовый 4 2 2 5 2" xfId="1068"/>
    <cellStyle name="Финансовый 4 2 2 5 2 2" xfId="1596"/>
    <cellStyle name="Финансовый 4 2 2 5 3" xfId="1332"/>
    <cellStyle name="Финансовый 4 2 2 5 4" xfId="804"/>
    <cellStyle name="Финансовый 4 2 2 6" xfId="1026"/>
    <cellStyle name="Финансовый 4 2 2 6 2" xfId="1554"/>
    <cellStyle name="Финансовый 4 2 2 7" xfId="1290"/>
    <cellStyle name="Финансовый 4 2 2 8" xfId="762"/>
    <cellStyle name="Финансовый 4 2 3" xfId="248"/>
    <cellStyle name="Финансовый 4 2 3 2" xfId="503"/>
    <cellStyle name="Финансовый 4 2 3 2 2" xfId="1178"/>
    <cellStyle name="Финансовый 4 2 3 2 2 2" xfId="1706"/>
    <cellStyle name="Финансовый 4 2 3 2 3" xfId="1442"/>
    <cellStyle name="Финансовый 4 2 3 2 4" xfId="914"/>
    <cellStyle name="Финансовый 4 2 3 3" xfId="1092"/>
    <cellStyle name="Финансовый 4 2 3 3 2" xfId="1620"/>
    <cellStyle name="Финансовый 4 2 3 4" xfId="1356"/>
    <cellStyle name="Финансовый 4 2 3 5" xfId="828"/>
    <cellStyle name="Финансовый 4 2 4" xfId="367"/>
    <cellStyle name="Финансовый 4 2 4 2" xfId="1133"/>
    <cellStyle name="Финансовый 4 2 4 2 2" xfId="1661"/>
    <cellStyle name="Финансовый 4 2 4 3" xfId="1397"/>
    <cellStyle name="Финансовый 4 2 4 4" xfId="869"/>
    <cellStyle name="Финансовый 4 2 5" xfId="634"/>
    <cellStyle name="Финансовый 4 2 5 2" xfId="1223"/>
    <cellStyle name="Финансовый 4 2 5 2 2" xfId="1751"/>
    <cellStyle name="Финансовый 4 2 5 3" xfId="1487"/>
    <cellStyle name="Финансовый 4 2 5 4" xfId="959"/>
    <cellStyle name="Финансовый 4 2 6" xfId="179"/>
    <cellStyle name="Финансовый 4 2 6 2" xfId="1047"/>
    <cellStyle name="Финансовый 4 2 6 2 2" xfId="1575"/>
    <cellStyle name="Финансовый 4 2 6 3" xfId="1311"/>
    <cellStyle name="Финансовый 4 2 6 4" xfId="783"/>
    <cellStyle name="Финансовый 4 2 7" xfId="1005"/>
    <cellStyle name="Финансовый 4 2 7 2" xfId="1533"/>
    <cellStyle name="Финансовый 4 2 8" xfId="1269"/>
    <cellStyle name="Финансовый 4 2 9" xfId="741"/>
    <cellStyle name="Финансовый 4 3" xfId="14"/>
    <cellStyle name="Финансовый 4 3 10" xfId="47"/>
    <cellStyle name="Финансовый 4 3 10 2" xfId="1524"/>
    <cellStyle name="Финансовый 4 3 10 3" xfId="996"/>
    <cellStyle name="Финансовый 4 3 11" xfId="1260"/>
    <cellStyle name="Финансовый 4 3 12" xfId="732"/>
    <cellStyle name="Финансовый 4 3 2" xfId="150"/>
    <cellStyle name="Финансовый 4 3 2 2" xfId="322"/>
    <cellStyle name="Финансовый 4 3 2 2 2" xfId="577"/>
    <cellStyle name="Финансовый 4 3 2 2 2 2" xfId="1203"/>
    <cellStyle name="Финансовый 4 3 2 2 2 2 2" xfId="1731"/>
    <cellStyle name="Финансовый 4 3 2 2 2 3" xfId="1467"/>
    <cellStyle name="Финансовый 4 3 2 2 2 4" xfId="939"/>
    <cellStyle name="Финансовый 4 3 2 2 3" xfId="1117"/>
    <cellStyle name="Финансовый 4 3 2 2 3 2" xfId="1645"/>
    <cellStyle name="Финансовый 4 3 2 2 4" xfId="1381"/>
    <cellStyle name="Финансовый 4 3 2 2 5" xfId="853"/>
    <cellStyle name="Финансовый 4 3 2 3" xfId="444"/>
    <cellStyle name="Финансовый 4 3 2 3 2" xfId="1158"/>
    <cellStyle name="Финансовый 4 3 2 3 2 2" xfId="1686"/>
    <cellStyle name="Финансовый 4 3 2 3 3" xfId="1422"/>
    <cellStyle name="Финансовый 4 3 2 3 4" xfId="894"/>
    <cellStyle name="Финансовый 4 3 2 4" xfId="708"/>
    <cellStyle name="Финансовый 4 3 2 4 2" xfId="1248"/>
    <cellStyle name="Финансовый 4 3 2 4 2 2" xfId="1776"/>
    <cellStyle name="Финансовый 4 3 2 4 3" xfId="1512"/>
    <cellStyle name="Финансовый 4 3 2 4 4" xfId="984"/>
    <cellStyle name="Финансовый 4 3 2 5" xfId="204"/>
    <cellStyle name="Финансовый 4 3 2 5 2" xfId="1072"/>
    <cellStyle name="Финансовый 4 3 2 5 2 2" xfId="1600"/>
    <cellStyle name="Финансовый 4 3 2 5 3" xfId="1336"/>
    <cellStyle name="Финансовый 4 3 2 5 4" xfId="808"/>
    <cellStyle name="Финансовый 4 3 2 6" xfId="1030"/>
    <cellStyle name="Финансовый 4 3 2 6 2" xfId="1558"/>
    <cellStyle name="Финансовый 4 3 2 7" xfId="1294"/>
    <cellStyle name="Финансовый 4 3 2 8" xfId="766"/>
    <cellStyle name="Финансовый 4 3 3" xfId="159"/>
    <cellStyle name="Финансовый 4 3 3 2" xfId="330"/>
    <cellStyle name="Финансовый 4 3 3 2 2" xfId="585"/>
    <cellStyle name="Финансовый 4 3 3 2 2 2" xfId="1206"/>
    <cellStyle name="Финансовый 4 3 3 2 2 2 2" xfId="1734"/>
    <cellStyle name="Финансовый 4 3 3 2 2 3" xfId="1470"/>
    <cellStyle name="Финансовый 4 3 3 2 2 4" xfId="942"/>
    <cellStyle name="Финансовый 4 3 3 2 3" xfId="1120"/>
    <cellStyle name="Финансовый 4 3 3 2 3 2" xfId="1648"/>
    <cellStyle name="Финансовый 4 3 3 2 4" xfId="1384"/>
    <cellStyle name="Финансовый 4 3 3 2 5" xfId="856"/>
    <cellStyle name="Финансовый 4 3 3 3" xfId="453"/>
    <cellStyle name="Финансовый 4 3 3 3 2" xfId="1161"/>
    <cellStyle name="Финансовый 4 3 3 3 2 2" xfId="1689"/>
    <cellStyle name="Финансовый 4 3 3 3 3" xfId="1425"/>
    <cellStyle name="Финансовый 4 3 3 3 4" xfId="897"/>
    <cellStyle name="Финансовый 4 3 3 4" xfId="716"/>
    <cellStyle name="Финансовый 4 3 3 4 2" xfId="1251"/>
    <cellStyle name="Финансовый 4 3 3 4 2 2" xfId="1779"/>
    <cellStyle name="Финансовый 4 3 3 4 3" xfId="1515"/>
    <cellStyle name="Финансовый 4 3 3 4 4" xfId="987"/>
    <cellStyle name="Финансовый 4 3 3 5" xfId="207"/>
    <cellStyle name="Финансовый 4 3 3 5 2" xfId="1075"/>
    <cellStyle name="Финансовый 4 3 3 5 2 2" xfId="1603"/>
    <cellStyle name="Финансовый 4 3 3 5 3" xfId="1339"/>
    <cellStyle name="Финансовый 4 3 3 5 4" xfId="811"/>
    <cellStyle name="Финансовый 4 3 3 6" xfId="1033"/>
    <cellStyle name="Финансовый 4 3 3 6 2" xfId="1561"/>
    <cellStyle name="Финансовый 4 3 3 7" xfId="1297"/>
    <cellStyle name="Финансовый 4 3 3 8" xfId="769"/>
    <cellStyle name="Финансовый 4 3 4" xfId="168"/>
    <cellStyle name="Финансовый 4 3 4 2" xfId="338"/>
    <cellStyle name="Финансовый 4 3 4 2 2" xfId="594"/>
    <cellStyle name="Финансовый 4 3 4 2 2 2" xfId="1210"/>
    <cellStyle name="Финансовый 4 3 4 2 2 2 2" xfId="1738"/>
    <cellStyle name="Финансовый 4 3 4 2 2 3" xfId="1474"/>
    <cellStyle name="Финансовый 4 3 4 2 2 4" xfId="946"/>
    <cellStyle name="Финансовый 4 3 4 2 3" xfId="1124"/>
    <cellStyle name="Финансовый 4 3 4 2 3 2" xfId="1652"/>
    <cellStyle name="Финансовый 4 3 4 2 4" xfId="1388"/>
    <cellStyle name="Финансовый 4 3 4 2 5" xfId="860"/>
    <cellStyle name="Финансовый 4 3 4 3" xfId="463"/>
    <cellStyle name="Финансовый 4 3 4 3 2" xfId="1165"/>
    <cellStyle name="Финансовый 4 3 4 3 2 2" xfId="1693"/>
    <cellStyle name="Финансовый 4 3 4 3 3" xfId="1429"/>
    <cellStyle name="Финансовый 4 3 4 3 4" xfId="901"/>
    <cellStyle name="Финансовый 4 3 4 4" xfId="725"/>
    <cellStyle name="Финансовый 4 3 4 4 2" xfId="1255"/>
    <cellStyle name="Финансовый 4 3 4 4 2 2" xfId="1783"/>
    <cellStyle name="Финансовый 4 3 4 4 3" xfId="1519"/>
    <cellStyle name="Финансовый 4 3 4 4 4" xfId="991"/>
    <cellStyle name="Финансовый 4 3 4 5" xfId="211"/>
    <cellStyle name="Финансовый 4 3 4 5 2" xfId="1079"/>
    <cellStyle name="Финансовый 4 3 4 5 2 2" xfId="1607"/>
    <cellStyle name="Финансовый 4 3 4 5 3" xfId="1343"/>
    <cellStyle name="Финансовый 4 3 4 5 4" xfId="815"/>
    <cellStyle name="Финансовый 4 3 4 6" xfId="1037"/>
    <cellStyle name="Финансовый 4 3 4 6 2" xfId="1565"/>
    <cellStyle name="Финансовый 4 3 4 7" xfId="1301"/>
    <cellStyle name="Финансовый 4 3 4 8" xfId="773"/>
    <cellStyle name="Финансовый 4 3 5" xfId="82"/>
    <cellStyle name="Финансовый 4 3 5 2" xfId="508"/>
    <cellStyle name="Финансовый 4 3 5 2 2" xfId="1182"/>
    <cellStyle name="Финансовый 4 3 5 2 2 2" xfId="1710"/>
    <cellStyle name="Финансовый 4 3 5 2 3" xfId="1446"/>
    <cellStyle name="Финансовый 4 3 5 2 4" xfId="918"/>
    <cellStyle name="Финансовый 4 3 5 3" xfId="639"/>
    <cellStyle name="Финансовый 4 3 5 3 2" xfId="1227"/>
    <cellStyle name="Финансовый 4 3 5 3 2 2" xfId="1755"/>
    <cellStyle name="Финансовый 4 3 5 3 3" xfId="1491"/>
    <cellStyle name="Финансовый 4 3 5 3 4" xfId="963"/>
    <cellStyle name="Финансовый 4 3 5 4" xfId="253"/>
    <cellStyle name="Финансовый 4 3 5 4 2" xfId="1096"/>
    <cellStyle name="Финансовый 4 3 5 4 2 2" xfId="1624"/>
    <cellStyle name="Финансовый 4 3 5 4 3" xfId="1360"/>
    <cellStyle name="Финансовый 4 3 5 4 4" xfId="832"/>
    <cellStyle name="Финансовый 4 3 5 5" xfId="1009"/>
    <cellStyle name="Финансовый 4 3 5 5 2" xfId="1537"/>
    <cellStyle name="Финансовый 4 3 5 6" xfId="1273"/>
    <cellStyle name="Финансовый 4 3 5 7" xfId="745"/>
    <cellStyle name="Финансовый 4 3 6" xfId="221"/>
    <cellStyle name="Финансовый 4 3 6 2" xfId="474"/>
    <cellStyle name="Финансовый 4 3 6 2 2" xfId="1169"/>
    <cellStyle name="Финансовый 4 3 6 2 2 2" xfId="1697"/>
    <cellStyle name="Финансовый 4 3 6 2 3" xfId="1433"/>
    <cellStyle name="Финансовый 4 3 6 2 4" xfId="905"/>
    <cellStyle name="Финансовый 4 3 6 3" xfId="1083"/>
    <cellStyle name="Финансовый 4 3 6 3 2" xfId="1611"/>
    <cellStyle name="Финансовый 4 3 6 4" xfId="1347"/>
    <cellStyle name="Финансовый 4 3 6 5" xfId="819"/>
    <cellStyle name="Финансовый 4 3 7" xfId="374"/>
    <cellStyle name="Финансовый 4 3 7 2" xfId="1137"/>
    <cellStyle name="Финансовый 4 3 7 2 2" xfId="1665"/>
    <cellStyle name="Финансовый 4 3 7 3" xfId="1401"/>
    <cellStyle name="Финансовый 4 3 7 4" xfId="873"/>
    <cellStyle name="Финансовый 4 3 8" xfId="605"/>
    <cellStyle name="Финансовый 4 3 8 2" xfId="1214"/>
    <cellStyle name="Финансовый 4 3 8 2 2" xfId="1742"/>
    <cellStyle name="Финансовый 4 3 8 3" xfId="1478"/>
    <cellStyle name="Финансовый 4 3 8 4" xfId="950"/>
    <cellStyle name="Финансовый 4 3 9" xfId="183"/>
    <cellStyle name="Финансовый 4 3 9 2" xfId="1051"/>
    <cellStyle name="Финансовый 4 3 9 2 2" xfId="1579"/>
    <cellStyle name="Финансовый 4 3 9 3" xfId="1315"/>
    <cellStyle name="Финансовый 4 3 9 4" xfId="787"/>
    <cellStyle name="Финансовый 4 4" xfId="141"/>
    <cellStyle name="Финансовый 4 4 2" xfId="313"/>
    <cellStyle name="Финансовый 4 4 2 2" xfId="568"/>
    <cellStyle name="Финансовый 4 4 2 2 2" xfId="1198"/>
    <cellStyle name="Финансовый 4 4 2 2 2 2" xfId="1726"/>
    <cellStyle name="Финансовый 4 4 2 2 3" xfId="1462"/>
    <cellStyle name="Финансовый 4 4 2 2 4" xfId="934"/>
    <cellStyle name="Финансовый 4 4 2 3" xfId="1112"/>
    <cellStyle name="Финансовый 4 4 2 3 2" xfId="1640"/>
    <cellStyle name="Финансовый 4 4 2 4" xfId="1376"/>
    <cellStyle name="Финансовый 4 4 2 5" xfId="848"/>
    <cellStyle name="Финансовый 4 4 3" xfId="435"/>
    <cellStyle name="Финансовый 4 4 3 2" xfId="1153"/>
    <cellStyle name="Финансовый 4 4 3 2 2" xfId="1681"/>
    <cellStyle name="Финансовый 4 4 3 3" xfId="1417"/>
    <cellStyle name="Финансовый 4 4 3 4" xfId="889"/>
    <cellStyle name="Финансовый 4 4 4" xfId="699"/>
    <cellStyle name="Финансовый 4 4 4 2" xfId="1243"/>
    <cellStyle name="Финансовый 4 4 4 2 2" xfId="1771"/>
    <cellStyle name="Финансовый 4 4 4 3" xfId="1507"/>
    <cellStyle name="Финансовый 4 4 4 4" xfId="979"/>
    <cellStyle name="Финансовый 4 4 5" xfId="199"/>
    <cellStyle name="Финансовый 4 4 5 2" xfId="1067"/>
    <cellStyle name="Финансовый 4 4 5 2 2" xfId="1595"/>
    <cellStyle name="Финансовый 4 4 5 3" xfId="1331"/>
    <cellStyle name="Финансовый 4 4 5 4" xfId="803"/>
    <cellStyle name="Финансовый 4 4 6" xfId="1025"/>
    <cellStyle name="Финансовый 4 4 6 2" xfId="1553"/>
    <cellStyle name="Финансовый 4 4 7" xfId="1289"/>
    <cellStyle name="Финансовый 4 4 8" xfId="761"/>
    <cellStyle name="Финансовый 4 5" xfId="117"/>
    <cellStyle name="Финансовый 4 5 2" xfId="289"/>
    <cellStyle name="Финансовый 4 5 2 2" xfId="544"/>
    <cellStyle name="Финансовый 4 5 2 2 2" xfId="1192"/>
    <cellStyle name="Финансовый 4 5 2 2 2 2" xfId="1720"/>
    <cellStyle name="Финансовый 4 5 2 2 3" xfId="1456"/>
    <cellStyle name="Финансовый 4 5 2 2 4" xfId="928"/>
    <cellStyle name="Финансовый 4 5 2 3" xfId="1106"/>
    <cellStyle name="Финансовый 4 5 2 3 2" xfId="1634"/>
    <cellStyle name="Финансовый 4 5 2 4" xfId="1370"/>
    <cellStyle name="Финансовый 4 5 2 5" xfId="842"/>
    <cellStyle name="Финансовый 4 5 3" xfId="411"/>
    <cellStyle name="Финансовый 4 5 3 2" xfId="1147"/>
    <cellStyle name="Финансовый 4 5 3 2 2" xfId="1675"/>
    <cellStyle name="Финансовый 4 5 3 3" xfId="1411"/>
    <cellStyle name="Финансовый 4 5 3 4" xfId="883"/>
    <cellStyle name="Финансовый 4 5 4" xfId="675"/>
    <cellStyle name="Финансовый 4 5 4 2" xfId="1237"/>
    <cellStyle name="Финансовый 4 5 4 2 2" xfId="1765"/>
    <cellStyle name="Финансовый 4 5 4 3" xfId="1501"/>
    <cellStyle name="Финансовый 4 5 4 4" xfId="973"/>
    <cellStyle name="Финансовый 4 5 5" xfId="193"/>
    <cellStyle name="Финансовый 4 5 5 2" xfId="1061"/>
    <cellStyle name="Финансовый 4 5 5 2 2" xfId="1589"/>
    <cellStyle name="Финансовый 4 5 5 3" xfId="1325"/>
    <cellStyle name="Финансовый 4 5 5 4" xfId="797"/>
    <cellStyle name="Финансовый 4 5 6" xfId="1019"/>
    <cellStyle name="Финансовый 4 5 6 2" xfId="1547"/>
    <cellStyle name="Финансовый 4 5 7" xfId="1283"/>
    <cellStyle name="Финансовый 4 5 8" xfId="755"/>
    <cellStyle name="Финансовый 4 6" xfId="246"/>
    <cellStyle name="Финансовый 4 6 2" xfId="501"/>
    <cellStyle name="Финансовый 4 6 2 2" xfId="1177"/>
    <cellStyle name="Финансовый 4 6 2 2 2" xfId="1705"/>
    <cellStyle name="Финансовый 4 6 2 3" xfId="1441"/>
    <cellStyle name="Финансовый 4 6 2 4" xfId="913"/>
    <cellStyle name="Финансовый 4 6 3" xfId="1091"/>
    <cellStyle name="Финансовый 4 6 3 2" xfId="1619"/>
    <cellStyle name="Финансовый 4 6 4" xfId="1355"/>
    <cellStyle name="Финансовый 4 6 5" xfId="827"/>
    <cellStyle name="Финансовый 4 7" xfId="365"/>
    <cellStyle name="Финансовый 4 7 2" xfId="1132"/>
    <cellStyle name="Финансовый 4 7 2 2" xfId="1660"/>
    <cellStyle name="Финансовый 4 7 3" xfId="1396"/>
    <cellStyle name="Финансовый 4 7 4" xfId="868"/>
    <cellStyle name="Финансовый 4 8" xfId="632"/>
    <cellStyle name="Финансовый 4 8 2" xfId="1222"/>
    <cellStyle name="Финансовый 4 8 2 2" xfId="1750"/>
    <cellStyle name="Финансовый 4 8 3" xfId="1486"/>
    <cellStyle name="Финансовый 4 8 4" xfId="958"/>
    <cellStyle name="Финансовый 4 9" xfId="178"/>
    <cellStyle name="Финансовый 4 9 2" xfId="1046"/>
    <cellStyle name="Финансовый 4 9 2 2" xfId="1574"/>
    <cellStyle name="Финансовый 4 9 3" xfId="1310"/>
    <cellStyle name="Финансовый 4 9 4" xfId="782"/>
    <cellStyle name="Финансовый 5" xfId="79"/>
    <cellStyle name="Финансовый 5 10" xfId="742"/>
    <cellStyle name="Финансовый 5 2" xfId="16"/>
    <cellStyle name="Финансовый 5 2 10" xfId="49"/>
    <cellStyle name="Финансовый 5 2 10 2" xfId="1526"/>
    <cellStyle name="Финансовый 5 2 10 3" xfId="998"/>
    <cellStyle name="Финансовый 5 2 11" xfId="1262"/>
    <cellStyle name="Финансовый 5 2 12" xfId="734"/>
    <cellStyle name="Финансовый 5 2 2" xfId="149"/>
    <cellStyle name="Финансовый 5 2 2 2" xfId="321"/>
    <cellStyle name="Финансовый 5 2 2 2 2" xfId="576"/>
    <cellStyle name="Финансовый 5 2 2 2 2 2" xfId="1202"/>
    <cellStyle name="Финансовый 5 2 2 2 2 2 2" xfId="1730"/>
    <cellStyle name="Финансовый 5 2 2 2 2 3" xfId="1466"/>
    <cellStyle name="Финансовый 5 2 2 2 2 4" xfId="938"/>
    <cellStyle name="Финансовый 5 2 2 2 3" xfId="1116"/>
    <cellStyle name="Финансовый 5 2 2 2 3 2" xfId="1644"/>
    <cellStyle name="Финансовый 5 2 2 2 4" xfId="1380"/>
    <cellStyle name="Финансовый 5 2 2 2 5" xfId="852"/>
    <cellStyle name="Финансовый 5 2 2 3" xfId="443"/>
    <cellStyle name="Финансовый 5 2 2 3 2" xfId="1157"/>
    <cellStyle name="Финансовый 5 2 2 3 2 2" xfId="1685"/>
    <cellStyle name="Финансовый 5 2 2 3 3" xfId="1421"/>
    <cellStyle name="Финансовый 5 2 2 3 4" xfId="893"/>
    <cellStyle name="Финансовый 5 2 2 4" xfId="707"/>
    <cellStyle name="Финансовый 5 2 2 4 2" xfId="1247"/>
    <cellStyle name="Финансовый 5 2 2 4 2 2" xfId="1775"/>
    <cellStyle name="Финансовый 5 2 2 4 3" xfId="1511"/>
    <cellStyle name="Финансовый 5 2 2 4 4" xfId="983"/>
    <cellStyle name="Финансовый 5 2 2 5" xfId="203"/>
    <cellStyle name="Финансовый 5 2 2 5 2" xfId="1071"/>
    <cellStyle name="Финансовый 5 2 2 5 2 2" xfId="1599"/>
    <cellStyle name="Финансовый 5 2 2 5 3" xfId="1335"/>
    <cellStyle name="Финансовый 5 2 2 5 4" xfId="807"/>
    <cellStyle name="Финансовый 5 2 2 6" xfId="1029"/>
    <cellStyle name="Финансовый 5 2 2 6 2" xfId="1557"/>
    <cellStyle name="Финансовый 5 2 2 7" xfId="1293"/>
    <cellStyle name="Финансовый 5 2 2 8" xfId="765"/>
    <cellStyle name="Финансовый 5 2 3" xfId="162"/>
    <cellStyle name="Финансовый 5 2 3 2" xfId="333"/>
    <cellStyle name="Финансовый 5 2 3 2 2" xfId="588"/>
    <cellStyle name="Финансовый 5 2 3 2 2 2" xfId="1208"/>
    <cellStyle name="Финансовый 5 2 3 2 2 2 2" xfId="1736"/>
    <cellStyle name="Финансовый 5 2 3 2 2 3" xfId="1472"/>
    <cellStyle name="Финансовый 5 2 3 2 2 4" xfId="944"/>
    <cellStyle name="Финансовый 5 2 3 2 3" xfId="1122"/>
    <cellStyle name="Финансовый 5 2 3 2 3 2" xfId="1650"/>
    <cellStyle name="Финансовый 5 2 3 2 4" xfId="1386"/>
    <cellStyle name="Финансовый 5 2 3 2 5" xfId="858"/>
    <cellStyle name="Финансовый 5 2 3 3" xfId="456"/>
    <cellStyle name="Финансовый 5 2 3 3 2" xfId="1163"/>
    <cellStyle name="Финансовый 5 2 3 3 2 2" xfId="1691"/>
    <cellStyle name="Финансовый 5 2 3 3 3" xfId="1427"/>
    <cellStyle name="Финансовый 5 2 3 3 4" xfId="899"/>
    <cellStyle name="Финансовый 5 2 3 4" xfId="719"/>
    <cellStyle name="Финансовый 5 2 3 4 2" xfId="1253"/>
    <cellStyle name="Финансовый 5 2 3 4 2 2" xfId="1781"/>
    <cellStyle name="Финансовый 5 2 3 4 3" xfId="1517"/>
    <cellStyle name="Финансовый 5 2 3 4 4" xfId="989"/>
    <cellStyle name="Финансовый 5 2 3 5" xfId="209"/>
    <cellStyle name="Финансовый 5 2 3 5 2" xfId="1077"/>
    <cellStyle name="Финансовый 5 2 3 5 2 2" xfId="1605"/>
    <cellStyle name="Финансовый 5 2 3 5 3" xfId="1341"/>
    <cellStyle name="Финансовый 5 2 3 5 4" xfId="813"/>
    <cellStyle name="Финансовый 5 2 3 6" xfId="1035"/>
    <cellStyle name="Финансовый 5 2 3 6 2" xfId="1563"/>
    <cellStyle name="Финансовый 5 2 3 7" xfId="1299"/>
    <cellStyle name="Финансовый 5 2 3 8" xfId="771"/>
    <cellStyle name="Финансовый 5 2 4" xfId="171"/>
    <cellStyle name="Финансовый 5 2 4 2" xfId="341"/>
    <cellStyle name="Финансовый 5 2 4 2 2" xfId="597"/>
    <cellStyle name="Финансовый 5 2 4 2 2 2" xfId="1212"/>
    <cellStyle name="Финансовый 5 2 4 2 2 2 2" xfId="1740"/>
    <cellStyle name="Финансовый 5 2 4 2 2 3" xfId="1476"/>
    <cellStyle name="Финансовый 5 2 4 2 2 4" xfId="948"/>
    <cellStyle name="Финансовый 5 2 4 2 3" xfId="1126"/>
    <cellStyle name="Финансовый 5 2 4 2 3 2" xfId="1654"/>
    <cellStyle name="Финансовый 5 2 4 2 4" xfId="1390"/>
    <cellStyle name="Финансовый 5 2 4 2 5" xfId="862"/>
    <cellStyle name="Финансовый 5 2 4 3" xfId="466"/>
    <cellStyle name="Финансовый 5 2 4 3 2" xfId="1167"/>
    <cellStyle name="Финансовый 5 2 4 3 2 2" xfId="1695"/>
    <cellStyle name="Финансовый 5 2 4 3 3" xfId="1431"/>
    <cellStyle name="Финансовый 5 2 4 3 4" xfId="903"/>
    <cellStyle name="Финансовый 5 2 4 4" xfId="728"/>
    <cellStyle name="Финансовый 5 2 4 4 2" xfId="1257"/>
    <cellStyle name="Финансовый 5 2 4 4 2 2" xfId="1785"/>
    <cellStyle name="Финансовый 5 2 4 4 3" xfId="1521"/>
    <cellStyle name="Финансовый 5 2 4 4 4" xfId="993"/>
    <cellStyle name="Финансовый 5 2 4 5" xfId="213"/>
    <cellStyle name="Финансовый 5 2 4 5 2" xfId="1081"/>
    <cellStyle name="Финансовый 5 2 4 5 2 2" xfId="1609"/>
    <cellStyle name="Финансовый 5 2 4 5 3" xfId="1345"/>
    <cellStyle name="Финансовый 5 2 4 5 4" xfId="817"/>
    <cellStyle name="Финансовый 5 2 4 6" xfId="1039"/>
    <cellStyle name="Финансовый 5 2 4 6 2" xfId="1567"/>
    <cellStyle name="Финансовый 5 2 4 7" xfId="1303"/>
    <cellStyle name="Финансовый 5 2 4 8" xfId="775"/>
    <cellStyle name="Финансовый 5 2 5" xfId="81"/>
    <cellStyle name="Финансовый 5 2 5 2" xfId="507"/>
    <cellStyle name="Финансовый 5 2 5 2 2" xfId="1181"/>
    <cellStyle name="Финансовый 5 2 5 2 2 2" xfId="1709"/>
    <cellStyle name="Финансовый 5 2 5 2 3" xfId="1445"/>
    <cellStyle name="Финансовый 5 2 5 2 4" xfId="917"/>
    <cellStyle name="Финансовый 5 2 5 3" xfId="638"/>
    <cellStyle name="Финансовый 5 2 5 3 2" xfId="1226"/>
    <cellStyle name="Финансовый 5 2 5 3 2 2" xfId="1754"/>
    <cellStyle name="Финансовый 5 2 5 3 3" xfId="1490"/>
    <cellStyle name="Финансовый 5 2 5 3 4" xfId="962"/>
    <cellStyle name="Финансовый 5 2 5 4" xfId="252"/>
    <cellStyle name="Финансовый 5 2 5 4 2" xfId="1095"/>
    <cellStyle name="Финансовый 5 2 5 4 2 2" xfId="1623"/>
    <cellStyle name="Финансовый 5 2 5 4 3" xfId="1359"/>
    <cellStyle name="Финансовый 5 2 5 4 4" xfId="831"/>
    <cellStyle name="Финансовый 5 2 5 5" xfId="1008"/>
    <cellStyle name="Финансовый 5 2 5 5 2" xfId="1536"/>
    <cellStyle name="Финансовый 5 2 5 6" xfId="1272"/>
    <cellStyle name="Финансовый 5 2 5 7" xfId="744"/>
    <cellStyle name="Финансовый 5 2 6" xfId="224"/>
    <cellStyle name="Финансовый 5 2 6 2" xfId="477"/>
    <cellStyle name="Финансовый 5 2 6 2 2" xfId="1171"/>
    <cellStyle name="Финансовый 5 2 6 2 2 2" xfId="1699"/>
    <cellStyle name="Финансовый 5 2 6 2 3" xfId="1435"/>
    <cellStyle name="Финансовый 5 2 6 2 4" xfId="907"/>
    <cellStyle name="Финансовый 5 2 6 3" xfId="1085"/>
    <cellStyle name="Финансовый 5 2 6 3 2" xfId="1613"/>
    <cellStyle name="Финансовый 5 2 6 4" xfId="1349"/>
    <cellStyle name="Финансовый 5 2 6 5" xfId="821"/>
    <cellStyle name="Финансовый 5 2 7" xfId="373"/>
    <cellStyle name="Финансовый 5 2 7 2" xfId="1136"/>
    <cellStyle name="Финансовый 5 2 7 2 2" xfId="1664"/>
    <cellStyle name="Финансовый 5 2 7 3" xfId="1400"/>
    <cellStyle name="Финансовый 5 2 7 4" xfId="872"/>
    <cellStyle name="Финансовый 5 2 8" xfId="608"/>
    <cellStyle name="Финансовый 5 2 8 2" xfId="1216"/>
    <cellStyle name="Финансовый 5 2 8 2 2" xfId="1744"/>
    <cellStyle name="Финансовый 5 2 8 3" xfId="1480"/>
    <cellStyle name="Финансовый 5 2 8 4" xfId="952"/>
    <cellStyle name="Финансовый 5 2 9" xfId="182"/>
    <cellStyle name="Финансовый 5 2 9 2" xfId="1050"/>
    <cellStyle name="Финансовый 5 2 9 2 2" xfId="1578"/>
    <cellStyle name="Финансовый 5 2 9 3" xfId="1314"/>
    <cellStyle name="Финансовый 5 2 9 4" xfId="786"/>
    <cellStyle name="Финансовый 5 3" xfId="145"/>
    <cellStyle name="Финансовый 5 3 2" xfId="317"/>
    <cellStyle name="Финансовый 5 3 2 2" xfId="572"/>
    <cellStyle name="Финансовый 5 3 2 2 2" xfId="1200"/>
    <cellStyle name="Финансовый 5 3 2 2 2 2" xfId="1728"/>
    <cellStyle name="Финансовый 5 3 2 2 3" xfId="1464"/>
    <cellStyle name="Финансовый 5 3 2 2 4" xfId="936"/>
    <cellStyle name="Финансовый 5 3 2 3" xfId="1114"/>
    <cellStyle name="Финансовый 5 3 2 3 2" xfId="1642"/>
    <cellStyle name="Финансовый 5 3 2 4" xfId="1378"/>
    <cellStyle name="Финансовый 5 3 2 5" xfId="850"/>
    <cellStyle name="Финансовый 5 3 3" xfId="439"/>
    <cellStyle name="Финансовый 5 3 3 2" xfId="1155"/>
    <cellStyle name="Финансовый 5 3 3 2 2" xfId="1683"/>
    <cellStyle name="Финансовый 5 3 3 3" xfId="1419"/>
    <cellStyle name="Финансовый 5 3 3 4" xfId="891"/>
    <cellStyle name="Финансовый 5 3 4" xfId="703"/>
    <cellStyle name="Финансовый 5 3 4 2" xfId="1245"/>
    <cellStyle name="Финансовый 5 3 4 2 2" xfId="1773"/>
    <cellStyle name="Финансовый 5 3 4 3" xfId="1509"/>
    <cellStyle name="Финансовый 5 3 4 4" xfId="981"/>
    <cellStyle name="Финансовый 5 3 5" xfId="201"/>
    <cellStyle name="Финансовый 5 3 5 2" xfId="1069"/>
    <cellStyle name="Финансовый 5 3 5 2 2" xfId="1597"/>
    <cellStyle name="Финансовый 5 3 5 3" xfId="1333"/>
    <cellStyle name="Финансовый 5 3 5 4" xfId="805"/>
    <cellStyle name="Финансовый 5 3 6" xfId="1027"/>
    <cellStyle name="Финансовый 5 3 6 2" xfId="1555"/>
    <cellStyle name="Финансовый 5 3 7" xfId="1291"/>
    <cellStyle name="Финансовый 5 3 8" xfId="763"/>
    <cellStyle name="Финансовый 5 4" xfId="250"/>
    <cellStyle name="Финансовый 5 4 2" xfId="505"/>
    <cellStyle name="Финансовый 5 4 2 2" xfId="1179"/>
    <cellStyle name="Финансовый 5 4 2 2 2" xfId="1707"/>
    <cellStyle name="Финансовый 5 4 2 3" xfId="1443"/>
    <cellStyle name="Финансовый 5 4 2 4" xfId="915"/>
    <cellStyle name="Финансовый 5 4 3" xfId="1093"/>
    <cellStyle name="Финансовый 5 4 3 2" xfId="1621"/>
    <cellStyle name="Финансовый 5 4 4" xfId="1357"/>
    <cellStyle name="Финансовый 5 4 5" xfId="829"/>
    <cellStyle name="Финансовый 5 5" xfId="369"/>
    <cellStyle name="Финансовый 5 5 2" xfId="1134"/>
    <cellStyle name="Финансовый 5 5 2 2" xfId="1662"/>
    <cellStyle name="Финансовый 5 5 3" xfId="1398"/>
    <cellStyle name="Финансовый 5 5 4" xfId="870"/>
    <cellStyle name="Финансовый 5 6" xfId="636"/>
    <cellStyle name="Финансовый 5 6 2" xfId="1224"/>
    <cellStyle name="Финансовый 5 6 2 2" xfId="1752"/>
    <cellStyle name="Финансовый 5 6 3" xfId="1488"/>
    <cellStyle name="Финансовый 5 6 4" xfId="960"/>
    <cellStyle name="Финансовый 5 7" xfId="180"/>
    <cellStyle name="Финансовый 5 7 2" xfId="1048"/>
    <cellStyle name="Финансовый 5 7 2 2" xfId="1576"/>
    <cellStyle name="Финансовый 5 7 3" xfId="1312"/>
    <cellStyle name="Финансовый 5 7 4" xfId="784"/>
    <cellStyle name="Финансовый 5 8" xfId="1006"/>
    <cellStyle name="Финансовый 5 8 2" xfId="1534"/>
    <cellStyle name="Финансовый 5 9" xfId="1270"/>
    <cellStyle name="Финансовый 6" xfId="90"/>
    <cellStyle name="Финансовый 6 2" xfId="136"/>
    <cellStyle name="Финансовый 6 2 2" xfId="308"/>
    <cellStyle name="Финансовый 6 2 2 2" xfId="563"/>
    <cellStyle name="Финансовый 6 2 2 2 2" xfId="1196"/>
    <cellStyle name="Финансовый 6 2 2 2 2 2" xfId="1724"/>
    <cellStyle name="Финансовый 6 2 2 2 3" xfId="1460"/>
    <cellStyle name="Финансовый 6 2 2 2 4" xfId="932"/>
    <cellStyle name="Финансовый 6 2 2 3" xfId="1110"/>
    <cellStyle name="Финансовый 6 2 2 3 2" xfId="1638"/>
    <cellStyle name="Финансовый 6 2 2 4" xfId="1374"/>
    <cellStyle name="Финансовый 6 2 2 5" xfId="846"/>
    <cellStyle name="Финансовый 6 2 3" xfId="430"/>
    <cellStyle name="Финансовый 6 2 3 2" xfId="1151"/>
    <cellStyle name="Финансовый 6 2 3 2 2" xfId="1679"/>
    <cellStyle name="Финансовый 6 2 3 3" xfId="1415"/>
    <cellStyle name="Финансовый 6 2 3 4" xfId="887"/>
    <cellStyle name="Финансовый 6 2 4" xfId="694"/>
    <cellStyle name="Финансовый 6 2 4 2" xfId="1241"/>
    <cellStyle name="Финансовый 6 2 4 2 2" xfId="1769"/>
    <cellStyle name="Финансовый 6 2 4 3" xfId="1505"/>
    <cellStyle name="Финансовый 6 2 4 4" xfId="977"/>
    <cellStyle name="Финансовый 6 2 5" xfId="197"/>
    <cellStyle name="Финансовый 6 2 5 2" xfId="1065"/>
    <cellStyle name="Финансовый 6 2 5 2 2" xfId="1593"/>
    <cellStyle name="Финансовый 6 2 5 3" xfId="1329"/>
    <cellStyle name="Финансовый 6 2 5 4" xfId="801"/>
    <cellStyle name="Финансовый 6 2 6" xfId="1023"/>
    <cellStyle name="Финансовый 6 2 6 2" xfId="1551"/>
    <cellStyle name="Финансовый 6 2 7" xfId="1287"/>
    <cellStyle name="Финансовый 6 2 8" xfId="759"/>
    <cellStyle name="Финансовый 6 3" xfId="261"/>
    <cellStyle name="Финансовый 6 3 2" xfId="516"/>
    <cellStyle name="Финансовый 6 3 2 2" xfId="1185"/>
    <cellStyle name="Финансовый 6 3 2 2 2" xfId="1713"/>
    <cellStyle name="Финансовый 6 3 2 3" xfId="1449"/>
    <cellStyle name="Финансовый 6 3 2 4" xfId="921"/>
    <cellStyle name="Финансовый 6 3 3" xfId="1099"/>
    <cellStyle name="Финансовый 6 3 3 2" xfId="1627"/>
    <cellStyle name="Финансовый 6 3 4" xfId="1363"/>
    <cellStyle name="Финансовый 6 3 5" xfId="835"/>
    <cellStyle name="Финансовый 6 4" xfId="382"/>
    <cellStyle name="Финансовый 6 4 2" xfId="1140"/>
    <cellStyle name="Финансовый 6 4 2 2" xfId="1668"/>
    <cellStyle name="Финансовый 6 4 3" xfId="1404"/>
    <cellStyle name="Финансовый 6 4 4" xfId="876"/>
    <cellStyle name="Финансовый 6 5" xfId="647"/>
    <cellStyle name="Финансовый 6 5 2" xfId="1230"/>
    <cellStyle name="Финансовый 6 5 2 2" xfId="1758"/>
    <cellStyle name="Финансовый 6 5 3" xfId="1494"/>
    <cellStyle name="Финансовый 6 5 4" xfId="966"/>
    <cellStyle name="Финансовый 6 6" xfId="186"/>
    <cellStyle name="Финансовый 6 6 2" xfId="1054"/>
    <cellStyle name="Финансовый 6 6 2 2" xfId="1582"/>
    <cellStyle name="Финансовый 6 6 3" xfId="1318"/>
    <cellStyle name="Финансовый 6 6 4" xfId="790"/>
    <cellStyle name="Финансовый 6 7" xfId="1012"/>
    <cellStyle name="Финансовый 6 7 2" xfId="1540"/>
    <cellStyle name="Финансовый 6 8" xfId="1276"/>
    <cellStyle name="Финансовый 6 9" xfId="748"/>
    <cellStyle name="Финансовый 7" xfId="65"/>
    <cellStyle name="Финансовый 7 10" xfId="736"/>
    <cellStyle name="Финансовый 7 2" xfId="131"/>
    <cellStyle name="Финансовый 7 2 2" xfId="303"/>
    <cellStyle name="Финансовый 7 2 2 2" xfId="558"/>
    <cellStyle name="Финансовый 7 2 2 2 2" xfId="1194"/>
    <cellStyle name="Финансовый 7 2 2 2 2 2" xfId="1722"/>
    <cellStyle name="Финансовый 7 2 2 2 3" xfId="1458"/>
    <cellStyle name="Финансовый 7 2 2 2 4" xfId="930"/>
    <cellStyle name="Финансовый 7 2 2 3" xfId="1108"/>
    <cellStyle name="Финансовый 7 2 2 3 2" xfId="1636"/>
    <cellStyle name="Финансовый 7 2 2 4" xfId="1372"/>
    <cellStyle name="Финансовый 7 2 2 5" xfId="844"/>
    <cellStyle name="Финансовый 7 2 3" xfId="425"/>
    <cellStyle name="Финансовый 7 2 3 2" xfId="1149"/>
    <cellStyle name="Финансовый 7 2 3 2 2" xfId="1677"/>
    <cellStyle name="Финансовый 7 2 3 3" xfId="1413"/>
    <cellStyle name="Финансовый 7 2 3 4" xfId="885"/>
    <cellStyle name="Финансовый 7 2 4" xfId="689"/>
    <cellStyle name="Финансовый 7 2 4 2" xfId="1239"/>
    <cellStyle name="Финансовый 7 2 4 2 2" xfId="1767"/>
    <cellStyle name="Финансовый 7 2 4 3" xfId="1503"/>
    <cellStyle name="Финансовый 7 2 4 4" xfId="975"/>
    <cellStyle name="Финансовый 7 2 5" xfId="195"/>
    <cellStyle name="Финансовый 7 2 5 2" xfId="1063"/>
    <cellStyle name="Финансовый 7 2 5 2 2" xfId="1591"/>
    <cellStyle name="Финансовый 7 2 5 3" xfId="1327"/>
    <cellStyle name="Финансовый 7 2 5 4" xfId="799"/>
    <cellStyle name="Финансовый 7 2 6" xfId="1021"/>
    <cellStyle name="Финансовый 7 2 6 2" xfId="1549"/>
    <cellStyle name="Финансовый 7 2 7" xfId="1285"/>
    <cellStyle name="Финансовый 7 2 8" xfId="757"/>
    <cellStyle name="Финансовый 7 3" xfId="107"/>
    <cellStyle name="Финансовый 7 3 2" xfId="279"/>
    <cellStyle name="Финансовый 7 3 2 2" xfId="534"/>
    <cellStyle name="Финансовый 7 3 2 2 2" xfId="1188"/>
    <cellStyle name="Финансовый 7 3 2 2 2 2" xfId="1716"/>
    <cellStyle name="Финансовый 7 3 2 2 3" xfId="1452"/>
    <cellStyle name="Финансовый 7 3 2 2 4" xfId="924"/>
    <cellStyle name="Финансовый 7 3 2 3" xfId="1102"/>
    <cellStyle name="Финансовый 7 3 2 3 2" xfId="1630"/>
    <cellStyle name="Финансовый 7 3 2 4" xfId="1366"/>
    <cellStyle name="Финансовый 7 3 2 5" xfId="838"/>
    <cellStyle name="Финансовый 7 3 3" xfId="401"/>
    <cellStyle name="Финансовый 7 3 3 2" xfId="1143"/>
    <cellStyle name="Финансовый 7 3 3 2 2" xfId="1671"/>
    <cellStyle name="Финансовый 7 3 3 3" xfId="1407"/>
    <cellStyle name="Финансовый 7 3 3 4" xfId="879"/>
    <cellStyle name="Финансовый 7 3 4" xfId="665"/>
    <cellStyle name="Финансовый 7 3 4 2" xfId="1233"/>
    <cellStyle name="Финансовый 7 3 4 2 2" xfId="1761"/>
    <cellStyle name="Финансовый 7 3 4 3" xfId="1497"/>
    <cellStyle name="Финансовый 7 3 4 4" xfId="969"/>
    <cellStyle name="Финансовый 7 3 5" xfId="189"/>
    <cellStyle name="Финансовый 7 3 5 2" xfId="1057"/>
    <cellStyle name="Финансовый 7 3 5 2 2" xfId="1585"/>
    <cellStyle name="Финансовый 7 3 5 3" xfId="1321"/>
    <cellStyle name="Финансовый 7 3 5 4" xfId="793"/>
    <cellStyle name="Финансовый 7 3 6" xfId="1015"/>
    <cellStyle name="Финансовый 7 3 6 2" xfId="1543"/>
    <cellStyle name="Финансовый 7 3 7" xfId="1279"/>
    <cellStyle name="Финансовый 7 3 8" xfId="751"/>
    <cellStyle name="Финансовый 7 4" xfId="236"/>
    <cellStyle name="Финансовый 7 4 2" xfId="491"/>
    <cellStyle name="Финансовый 7 4 2 2" xfId="1173"/>
    <cellStyle name="Финансовый 7 4 2 2 2" xfId="1701"/>
    <cellStyle name="Финансовый 7 4 2 3" xfId="1437"/>
    <cellStyle name="Финансовый 7 4 2 4" xfId="909"/>
    <cellStyle name="Финансовый 7 4 3" xfId="1087"/>
    <cellStyle name="Финансовый 7 4 3 2" xfId="1615"/>
    <cellStyle name="Финансовый 7 4 4" xfId="1351"/>
    <cellStyle name="Финансовый 7 4 5" xfId="823"/>
    <cellStyle name="Финансовый 7 5" xfId="355"/>
    <cellStyle name="Финансовый 7 5 2" xfId="1128"/>
    <cellStyle name="Финансовый 7 5 2 2" xfId="1656"/>
    <cellStyle name="Финансовый 7 5 3" xfId="1392"/>
    <cellStyle name="Финансовый 7 5 4" xfId="864"/>
    <cellStyle name="Финансовый 7 6" xfId="622"/>
    <cellStyle name="Финансовый 7 6 2" xfId="1218"/>
    <cellStyle name="Финансовый 7 6 2 2" xfId="1746"/>
    <cellStyle name="Финансовый 7 6 3" xfId="1482"/>
    <cellStyle name="Финансовый 7 6 4" xfId="954"/>
    <cellStyle name="Финансовый 7 7" xfId="174"/>
    <cellStyle name="Финансовый 7 7 2" xfId="1042"/>
    <cellStyle name="Финансовый 7 7 2 2" xfId="1570"/>
    <cellStyle name="Финансовый 7 7 3" xfId="1306"/>
    <cellStyle name="Финансовый 7 7 4" xfId="778"/>
    <cellStyle name="Финансовый 7 8" xfId="1000"/>
    <cellStyle name="Финансовый 7 8 2" xfId="1528"/>
    <cellStyle name="Финансовый 7 9" xfId="1264"/>
    <cellStyle name="Финансовый 8" xfId="68"/>
    <cellStyle name="Финансовый 8 10" xfId="737"/>
    <cellStyle name="Финансовый 8 2" xfId="134"/>
    <cellStyle name="Финансовый 8 2 2" xfId="306"/>
    <cellStyle name="Финансовый 8 2 2 2" xfId="561"/>
    <cellStyle name="Финансовый 8 2 2 2 2" xfId="1195"/>
    <cellStyle name="Финансовый 8 2 2 2 2 2" xfId="1723"/>
    <cellStyle name="Финансовый 8 2 2 2 3" xfId="1459"/>
    <cellStyle name="Финансовый 8 2 2 2 4" xfId="931"/>
    <cellStyle name="Финансовый 8 2 2 3" xfId="1109"/>
    <cellStyle name="Финансовый 8 2 2 3 2" xfId="1637"/>
    <cellStyle name="Финансовый 8 2 2 4" xfId="1373"/>
    <cellStyle name="Финансовый 8 2 2 5" xfId="845"/>
    <cellStyle name="Финансовый 8 2 3" xfId="428"/>
    <cellStyle name="Финансовый 8 2 3 2" xfId="1150"/>
    <cellStyle name="Финансовый 8 2 3 2 2" xfId="1678"/>
    <cellStyle name="Финансовый 8 2 3 3" xfId="1414"/>
    <cellStyle name="Финансовый 8 2 3 4" xfId="886"/>
    <cellStyle name="Финансовый 8 2 4" xfId="692"/>
    <cellStyle name="Финансовый 8 2 4 2" xfId="1240"/>
    <cellStyle name="Финансовый 8 2 4 2 2" xfId="1768"/>
    <cellStyle name="Финансовый 8 2 4 3" xfId="1504"/>
    <cellStyle name="Финансовый 8 2 4 4" xfId="976"/>
    <cellStyle name="Финансовый 8 2 5" xfId="196"/>
    <cellStyle name="Финансовый 8 2 5 2" xfId="1064"/>
    <cellStyle name="Финансовый 8 2 5 2 2" xfId="1592"/>
    <cellStyle name="Финансовый 8 2 5 3" xfId="1328"/>
    <cellStyle name="Финансовый 8 2 5 4" xfId="800"/>
    <cellStyle name="Финансовый 8 2 6" xfId="1022"/>
    <cellStyle name="Финансовый 8 2 6 2" xfId="1550"/>
    <cellStyle name="Финансовый 8 2 7" xfId="1286"/>
    <cellStyle name="Финансовый 8 2 8" xfId="758"/>
    <cellStyle name="Финансовый 8 3" xfId="110"/>
    <cellStyle name="Финансовый 8 3 2" xfId="282"/>
    <cellStyle name="Финансовый 8 3 2 2" xfId="537"/>
    <cellStyle name="Финансовый 8 3 2 2 2" xfId="1189"/>
    <cellStyle name="Финансовый 8 3 2 2 2 2" xfId="1717"/>
    <cellStyle name="Финансовый 8 3 2 2 3" xfId="1453"/>
    <cellStyle name="Финансовый 8 3 2 2 4" xfId="925"/>
    <cellStyle name="Финансовый 8 3 2 3" xfId="1103"/>
    <cellStyle name="Финансовый 8 3 2 3 2" xfId="1631"/>
    <cellStyle name="Финансовый 8 3 2 4" xfId="1367"/>
    <cellStyle name="Финансовый 8 3 2 5" xfId="839"/>
    <cellStyle name="Финансовый 8 3 3" xfId="404"/>
    <cellStyle name="Финансовый 8 3 3 2" xfId="1144"/>
    <cellStyle name="Финансовый 8 3 3 2 2" xfId="1672"/>
    <cellStyle name="Финансовый 8 3 3 3" xfId="1408"/>
    <cellStyle name="Финансовый 8 3 3 4" xfId="880"/>
    <cellStyle name="Финансовый 8 3 4" xfId="668"/>
    <cellStyle name="Финансовый 8 3 4 2" xfId="1234"/>
    <cellStyle name="Финансовый 8 3 4 2 2" xfId="1762"/>
    <cellStyle name="Финансовый 8 3 4 3" xfId="1498"/>
    <cellStyle name="Финансовый 8 3 4 4" xfId="970"/>
    <cellStyle name="Финансовый 8 3 5" xfId="190"/>
    <cellStyle name="Финансовый 8 3 5 2" xfId="1058"/>
    <cellStyle name="Финансовый 8 3 5 2 2" xfId="1586"/>
    <cellStyle name="Финансовый 8 3 5 3" xfId="1322"/>
    <cellStyle name="Финансовый 8 3 5 4" xfId="794"/>
    <cellStyle name="Финансовый 8 3 6" xfId="1016"/>
    <cellStyle name="Финансовый 8 3 6 2" xfId="1544"/>
    <cellStyle name="Финансовый 8 3 7" xfId="1280"/>
    <cellStyle name="Финансовый 8 3 8" xfId="752"/>
    <cellStyle name="Финансовый 8 4" xfId="239"/>
    <cellStyle name="Финансовый 8 4 2" xfId="494"/>
    <cellStyle name="Финансовый 8 4 2 2" xfId="1174"/>
    <cellStyle name="Финансовый 8 4 2 2 2" xfId="1702"/>
    <cellStyle name="Финансовый 8 4 2 3" xfId="1438"/>
    <cellStyle name="Финансовый 8 4 2 4" xfId="910"/>
    <cellStyle name="Финансовый 8 4 3" xfId="1088"/>
    <cellStyle name="Финансовый 8 4 3 2" xfId="1616"/>
    <cellStyle name="Финансовый 8 4 4" xfId="1352"/>
    <cellStyle name="Финансовый 8 4 5" xfId="824"/>
    <cellStyle name="Финансовый 8 5" xfId="358"/>
    <cellStyle name="Финансовый 8 5 2" xfId="1129"/>
    <cellStyle name="Финансовый 8 5 2 2" xfId="1657"/>
    <cellStyle name="Финансовый 8 5 3" xfId="1393"/>
    <cellStyle name="Финансовый 8 5 4" xfId="865"/>
    <cellStyle name="Финансовый 8 6" xfId="625"/>
    <cellStyle name="Финансовый 8 6 2" xfId="1219"/>
    <cellStyle name="Финансовый 8 6 2 2" xfId="1747"/>
    <cellStyle name="Финансовый 8 6 3" xfId="1483"/>
    <cellStyle name="Финансовый 8 6 4" xfId="955"/>
    <cellStyle name="Финансовый 8 7" xfId="175"/>
    <cellStyle name="Финансовый 8 7 2" xfId="1043"/>
    <cellStyle name="Финансовый 8 7 2 2" xfId="1571"/>
    <cellStyle name="Финансовый 8 7 3" xfId="1307"/>
    <cellStyle name="Финансовый 8 7 4" xfId="779"/>
    <cellStyle name="Финансовый 8 8" xfId="1001"/>
    <cellStyle name="Финансовый 8 8 2" xfId="1529"/>
    <cellStyle name="Финансовый 8 9" xfId="1265"/>
    <cellStyle name="Финансовый 9" xfId="112"/>
    <cellStyle name="Финансовый 9 10" xfId="753"/>
    <cellStyle name="Финансовый 9 2" xfId="156"/>
    <cellStyle name="Финансовый 9 2 2" xfId="327"/>
    <cellStyle name="Финансовый 9 2 2 2" xfId="582"/>
    <cellStyle name="Финансовый 9 2 2 2 2" xfId="1205"/>
    <cellStyle name="Финансовый 9 2 2 2 2 2" xfId="1733"/>
    <cellStyle name="Финансовый 9 2 2 2 3" xfId="1469"/>
    <cellStyle name="Финансовый 9 2 2 2 4" xfId="941"/>
    <cellStyle name="Финансовый 9 2 2 3" xfId="1119"/>
    <cellStyle name="Финансовый 9 2 2 3 2" xfId="1647"/>
    <cellStyle name="Финансовый 9 2 2 4" xfId="1383"/>
    <cellStyle name="Финансовый 9 2 2 5" xfId="855"/>
    <cellStyle name="Финансовый 9 2 3" xfId="450"/>
    <cellStyle name="Финансовый 9 2 3 2" xfId="1160"/>
    <cellStyle name="Финансовый 9 2 3 2 2" xfId="1688"/>
    <cellStyle name="Финансовый 9 2 3 3" xfId="1424"/>
    <cellStyle name="Финансовый 9 2 3 4" xfId="896"/>
    <cellStyle name="Финансовый 9 2 4" xfId="713"/>
    <cellStyle name="Финансовый 9 2 4 2" xfId="1250"/>
    <cellStyle name="Финансовый 9 2 4 2 2" xfId="1778"/>
    <cellStyle name="Финансовый 9 2 4 3" xfId="1514"/>
    <cellStyle name="Финансовый 9 2 4 4" xfId="986"/>
    <cellStyle name="Финансовый 9 2 5" xfId="206"/>
    <cellStyle name="Финансовый 9 2 5 2" xfId="1074"/>
    <cellStyle name="Финансовый 9 2 5 2 2" xfId="1602"/>
    <cellStyle name="Финансовый 9 2 5 3" xfId="1338"/>
    <cellStyle name="Финансовый 9 2 5 4" xfId="810"/>
    <cellStyle name="Финансовый 9 2 6" xfId="1032"/>
    <cellStyle name="Финансовый 9 2 6 2" xfId="1560"/>
    <cellStyle name="Финансовый 9 2 7" xfId="1296"/>
    <cellStyle name="Финансовый 9 2 8" xfId="768"/>
    <cellStyle name="Финансовый 9 3" xfId="165"/>
    <cellStyle name="Финансовый 9 3 2" xfId="335"/>
    <cellStyle name="Финансовый 9 3 2 2" xfId="591"/>
    <cellStyle name="Финансовый 9 3 2 2 2" xfId="1209"/>
    <cellStyle name="Финансовый 9 3 2 2 2 2" xfId="1737"/>
    <cellStyle name="Финансовый 9 3 2 2 3" xfId="1473"/>
    <cellStyle name="Финансовый 9 3 2 2 4" xfId="945"/>
    <cellStyle name="Финансовый 9 3 2 3" xfId="1123"/>
    <cellStyle name="Финансовый 9 3 2 3 2" xfId="1651"/>
    <cellStyle name="Финансовый 9 3 2 4" xfId="1387"/>
    <cellStyle name="Финансовый 9 3 2 5" xfId="859"/>
    <cellStyle name="Финансовый 9 3 3" xfId="460"/>
    <cellStyle name="Финансовый 9 3 3 2" xfId="1164"/>
    <cellStyle name="Финансовый 9 3 3 2 2" xfId="1692"/>
    <cellStyle name="Финансовый 9 3 3 3" xfId="1428"/>
    <cellStyle name="Финансовый 9 3 3 4" xfId="900"/>
    <cellStyle name="Финансовый 9 3 4" xfId="722"/>
    <cellStyle name="Финансовый 9 3 4 2" xfId="1254"/>
    <cellStyle name="Финансовый 9 3 4 2 2" xfId="1782"/>
    <cellStyle name="Финансовый 9 3 4 3" xfId="1518"/>
    <cellStyle name="Финансовый 9 3 4 4" xfId="990"/>
    <cellStyle name="Финансовый 9 3 5" xfId="210"/>
    <cellStyle name="Финансовый 9 3 5 2" xfId="1078"/>
    <cellStyle name="Финансовый 9 3 5 2 2" xfId="1606"/>
    <cellStyle name="Финансовый 9 3 5 3" xfId="1342"/>
    <cellStyle name="Финансовый 9 3 5 4" xfId="814"/>
    <cellStyle name="Финансовый 9 3 6" xfId="1036"/>
    <cellStyle name="Финансовый 9 3 6 2" xfId="1564"/>
    <cellStyle name="Финансовый 9 3 7" xfId="1300"/>
    <cellStyle name="Финансовый 9 3 8" xfId="772"/>
    <cellStyle name="Финансовый 9 4" xfId="284"/>
    <cellStyle name="Финансовый 9 4 2" xfId="539"/>
    <cellStyle name="Финансовый 9 4 2 2" xfId="1190"/>
    <cellStyle name="Финансовый 9 4 2 2 2" xfId="1718"/>
    <cellStyle name="Финансовый 9 4 2 3" xfId="1454"/>
    <cellStyle name="Финансовый 9 4 2 4" xfId="926"/>
    <cellStyle name="Финансовый 9 4 3" xfId="1104"/>
    <cellStyle name="Финансовый 9 4 3 2" xfId="1632"/>
    <cellStyle name="Финансовый 9 4 4" xfId="1368"/>
    <cellStyle name="Финансовый 9 4 5" xfId="840"/>
    <cellStyle name="Финансовый 9 5" xfId="406"/>
    <cellStyle name="Финансовый 9 5 2" xfId="1145"/>
    <cellStyle name="Финансовый 9 5 2 2" xfId="1673"/>
    <cellStyle name="Финансовый 9 5 3" xfId="1409"/>
    <cellStyle name="Финансовый 9 5 4" xfId="881"/>
    <cellStyle name="Финансовый 9 6" xfId="670"/>
    <cellStyle name="Финансовый 9 6 2" xfId="1235"/>
    <cellStyle name="Финансовый 9 6 2 2" xfId="1763"/>
    <cellStyle name="Финансовый 9 6 3" xfId="1499"/>
    <cellStyle name="Финансовый 9 6 4" xfId="971"/>
    <cellStyle name="Финансовый 9 7" xfId="191"/>
    <cellStyle name="Финансовый 9 7 2" xfId="1059"/>
    <cellStyle name="Финансовый 9 7 2 2" xfId="1587"/>
    <cellStyle name="Финансовый 9 7 3" xfId="1323"/>
    <cellStyle name="Финансовый 9 7 4" xfId="795"/>
    <cellStyle name="Финансовый 9 8" xfId="1017"/>
    <cellStyle name="Финансовый 9 8 2" xfId="1545"/>
    <cellStyle name="Финансовый 9 9" xfId="1281"/>
    <cellStyle name="Хороший" xfId="2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view="pageBreakPreview" topLeftCell="A58" zoomScale="50" zoomScaleNormal="50" zoomScaleSheetLayoutView="50" workbookViewId="0">
      <selection activeCell="U63" sqref="U63"/>
    </sheetView>
  </sheetViews>
  <sheetFormatPr defaultRowHeight="23.25" x14ac:dyDescent="0.35"/>
  <cols>
    <col min="1" max="1" width="7.85546875" style="6" customWidth="1"/>
    <col min="2" max="2" width="18.5703125" style="6" customWidth="1"/>
    <col min="3" max="3" width="44.28515625" style="6" customWidth="1"/>
    <col min="4" max="4" width="18.5703125" style="7" customWidth="1"/>
    <col min="5" max="5" width="18.85546875" style="8" customWidth="1"/>
    <col min="6" max="6" width="18" style="8" customWidth="1"/>
    <col min="7" max="7" width="20.42578125" style="8" customWidth="1"/>
    <col min="8" max="8" width="15" style="8" customWidth="1"/>
    <col min="9" max="9" width="20.42578125" style="8" customWidth="1"/>
    <col min="10" max="10" width="20.5703125" style="8" customWidth="1"/>
    <col min="11" max="11" width="22.28515625" style="8" customWidth="1"/>
    <col min="12" max="12" width="28.42578125" style="9" customWidth="1"/>
    <col min="13" max="13" width="22.28515625" style="6" customWidth="1"/>
    <col min="14" max="14" width="15.42578125" style="6" customWidth="1"/>
    <col min="15" max="15" width="16.42578125" style="6" bestFit="1" customWidth="1"/>
    <col min="16" max="16" width="15.140625" style="6" customWidth="1"/>
    <col min="17" max="17" width="16.140625" style="6" customWidth="1"/>
    <col min="18" max="18" width="14.7109375" style="6" customWidth="1"/>
    <col min="19" max="19" width="12.85546875" style="6" customWidth="1"/>
    <col min="20" max="20" width="14.5703125" style="6" customWidth="1"/>
    <col min="21" max="21" width="12.5703125" style="6" customWidth="1"/>
    <col min="22" max="22" width="14.42578125" style="6" customWidth="1"/>
    <col min="23" max="23" width="16.140625" style="6" customWidth="1"/>
    <col min="24" max="24" width="16.28515625" style="6" customWidth="1"/>
    <col min="25" max="25" width="23.7109375" style="6" customWidth="1"/>
    <col min="26" max="26" width="26" style="6" customWidth="1"/>
    <col min="27" max="16384" width="9.140625" style="6"/>
  </cols>
  <sheetData>
    <row r="1" spans="1:26" ht="8.25" customHeight="1" x14ac:dyDescent="0.35">
      <c r="X1" s="11"/>
      <c r="Y1" s="12"/>
    </row>
    <row r="2" spans="1:26" ht="30" x14ac:dyDescent="0.4">
      <c r="A2" s="179" t="s">
        <v>94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x14ac:dyDescent="0.35">
      <c r="Z3" s="59" t="s">
        <v>93</v>
      </c>
    </row>
    <row r="4" spans="1:26" s="30" customFormat="1" ht="76.5" customHeight="1" x14ac:dyDescent="0.3">
      <c r="A4" s="180" t="s">
        <v>0</v>
      </c>
      <c r="B4" s="180" t="s">
        <v>34</v>
      </c>
      <c r="C4" s="180"/>
      <c r="D4" s="180"/>
      <c r="E4" s="180"/>
      <c r="F4" s="180"/>
      <c r="G4" s="180"/>
      <c r="H4" s="180" t="s">
        <v>52</v>
      </c>
      <c r="I4" s="180" t="s">
        <v>4</v>
      </c>
      <c r="J4" s="180"/>
      <c r="K4" s="180"/>
      <c r="L4" s="180"/>
      <c r="M4" s="180" t="s">
        <v>71</v>
      </c>
      <c r="N4" s="180"/>
      <c r="O4" s="180"/>
      <c r="P4" s="180"/>
      <c r="Q4" s="180" t="s">
        <v>38</v>
      </c>
      <c r="R4" s="180"/>
      <c r="S4" s="180"/>
      <c r="T4" s="180"/>
      <c r="U4" s="180"/>
      <c r="V4" s="180"/>
      <c r="W4" s="180"/>
      <c r="X4" s="180"/>
      <c r="Y4" s="180" t="s">
        <v>44</v>
      </c>
      <c r="Z4" s="180" t="s">
        <v>45</v>
      </c>
    </row>
    <row r="5" spans="1:26" s="30" customFormat="1" ht="271.5" customHeight="1" x14ac:dyDescent="0.3">
      <c r="A5" s="180"/>
      <c r="B5" s="180" t="s">
        <v>35</v>
      </c>
      <c r="C5" s="180" t="s">
        <v>8</v>
      </c>
      <c r="D5" s="180" t="s">
        <v>36</v>
      </c>
      <c r="E5" s="181" t="s">
        <v>3</v>
      </c>
      <c r="F5" s="181"/>
      <c r="G5" s="181" t="s">
        <v>37</v>
      </c>
      <c r="H5" s="180"/>
      <c r="I5" s="182" t="s">
        <v>46</v>
      </c>
      <c r="J5" s="182" t="s">
        <v>47</v>
      </c>
      <c r="K5" s="181" t="s">
        <v>48</v>
      </c>
      <c r="L5" s="181" t="s">
        <v>49</v>
      </c>
      <c r="M5" s="180" t="s">
        <v>7</v>
      </c>
      <c r="N5" s="180"/>
      <c r="O5" s="180" t="s">
        <v>1</v>
      </c>
      <c r="P5" s="180" t="s">
        <v>2</v>
      </c>
      <c r="Q5" s="180" t="s">
        <v>72</v>
      </c>
      <c r="R5" s="180"/>
      <c r="S5" s="180" t="s">
        <v>41</v>
      </c>
      <c r="T5" s="180"/>
      <c r="U5" s="180" t="s">
        <v>42</v>
      </c>
      <c r="V5" s="180"/>
      <c r="W5" s="180" t="s">
        <v>43</v>
      </c>
      <c r="X5" s="180"/>
      <c r="Y5" s="180"/>
      <c r="Z5" s="180"/>
    </row>
    <row r="6" spans="1:26" s="30" customFormat="1" ht="90" x14ac:dyDescent="0.3">
      <c r="A6" s="180"/>
      <c r="B6" s="180"/>
      <c r="C6" s="180"/>
      <c r="D6" s="180"/>
      <c r="E6" s="75" t="s">
        <v>46</v>
      </c>
      <c r="F6" s="75" t="s">
        <v>47</v>
      </c>
      <c r="G6" s="181"/>
      <c r="H6" s="180"/>
      <c r="I6" s="182"/>
      <c r="J6" s="182"/>
      <c r="K6" s="181"/>
      <c r="L6" s="181"/>
      <c r="M6" s="73" t="s">
        <v>50</v>
      </c>
      <c r="N6" s="13" t="s">
        <v>51</v>
      </c>
      <c r="O6" s="180"/>
      <c r="P6" s="180"/>
      <c r="Q6" s="73" t="s">
        <v>39</v>
      </c>
      <c r="R6" s="73" t="s">
        <v>40</v>
      </c>
      <c r="S6" s="73" t="s">
        <v>39</v>
      </c>
      <c r="T6" s="73" t="s">
        <v>40</v>
      </c>
      <c r="U6" s="13" t="s">
        <v>5</v>
      </c>
      <c r="V6" s="13" t="s">
        <v>6</v>
      </c>
      <c r="W6" s="73" t="s">
        <v>39</v>
      </c>
      <c r="X6" s="73" t="s">
        <v>40</v>
      </c>
      <c r="Y6" s="180"/>
      <c r="Z6" s="180"/>
    </row>
    <row r="7" spans="1:26" s="30" customFormat="1" ht="22.5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7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</row>
    <row r="8" spans="1:26" s="28" customFormat="1" ht="268.5" customHeight="1" x14ac:dyDescent="0.35">
      <c r="A8" s="70"/>
      <c r="B8" s="64" t="s">
        <v>387</v>
      </c>
      <c r="C8" s="14" t="s">
        <v>69</v>
      </c>
      <c r="D8" s="74" t="s">
        <v>55</v>
      </c>
      <c r="E8" s="171">
        <v>3410605</v>
      </c>
      <c r="F8" s="172">
        <v>3352239</v>
      </c>
      <c r="G8" s="65" t="s">
        <v>243</v>
      </c>
      <c r="H8" s="65" t="s">
        <v>85</v>
      </c>
      <c r="I8" s="169">
        <f>SUM(I9+I13+I29+I41+I45+I69+I73)</f>
        <v>4046862.7671237094</v>
      </c>
      <c r="J8" s="169">
        <f>SUM(J9+J13+J29+J41+J45+J69+J73)+J88</f>
        <v>3027835.7290714285</v>
      </c>
      <c r="K8" s="169">
        <f>SUM(K9+K13+K29+K41+K45+K69+K73)</f>
        <v>-1373251.0380522811</v>
      </c>
      <c r="L8" s="91"/>
      <c r="M8" s="170">
        <f>J8</f>
        <v>3027835.7290714285</v>
      </c>
      <c r="N8" s="178" t="s">
        <v>84</v>
      </c>
      <c r="O8" s="170" t="s">
        <v>84</v>
      </c>
      <c r="P8" s="170" t="s">
        <v>84</v>
      </c>
      <c r="Q8" s="183" t="s">
        <v>85</v>
      </c>
      <c r="R8" s="184"/>
      <c r="S8" s="173">
        <v>0.30599999999999999</v>
      </c>
      <c r="T8" s="174">
        <v>0.28999999999999998</v>
      </c>
      <c r="U8" s="175">
        <v>0.108</v>
      </c>
      <c r="V8" s="176">
        <v>0.10780000000000001</v>
      </c>
      <c r="W8" s="177" t="s">
        <v>378</v>
      </c>
      <c r="X8" s="177" t="s">
        <v>379</v>
      </c>
      <c r="Y8" s="29" t="s">
        <v>388</v>
      </c>
      <c r="Z8" s="29" t="s">
        <v>390</v>
      </c>
    </row>
    <row r="9" spans="1:26" ht="90" x14ac:dyDescent="0.35">
      <c r="A9" s="33">
        <v>1</v>
      </c>
      <c r="B9" s="34"/>
      <c r="C9" s="35" t="s">
        <v>73</v>
      </c>
      <c r="D9" s="36"/>
      <c r="E9" s="37"/>
      <c r="F9" s="38"/>
      <c r="G9" s="34"/>
      <c r="H9" s="34"/>
      <c r="I9" s="39">
        <f>SUM(I10:I12)</f>
        <v>75081.5</v>
      </c>
      <c r="J9" s="39">
        <f>SUM(J10:J12)</f>
        <v>73727.763999999996</v>
      </c>
      <c r="K9" s="39">
        <f>K10+K11+K12</f>
        <v>-1353.735999999999</v>
      </c>
      <c r="L9" s="89"/>
      <c r="M9" s="66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46.5" x14ac:dyDescent="0.35">
      <c r="A10" s="31" t="s">
        <v>9</v>
      </c>
      <c r="B10" s="15"/>
      <c r="C10" s="4" t="s">
        <v>59</v>
      </c>
      <c r="D10" s="19" t="s">
        <v>75</v>
      </c>
      <c r="E10" s="16">
        <v>27.37</v>
      </c>
      <c r="F10" s="16">
        <v>27.37</v>
      </c>
      <c r="G10" s="15"/>
      <c r="H10" s="15"/>
      <c r="I10" s="5">
        <v>14717.5</v>
      </c>
      <c r="J10" s="98">
        <v>15587.004999999999</v>
      </c>
      <c r="K10" s="17">
        <f>J10-I10</f>
        <v>869.5049999999992</v>
      </c>
      <c r="L10" s="21" t="s">
        <v>83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6.5" x14ac:dyDescent="0.35">
      <c r="A11" s="31" t="s">
        <v>10</v>
      </c>
      <c r="B11" s="15"/>
      <c r="C11" s="4" t="s">
        <v>74</v>
      </c>
      <c r="D11" s="19" t="s">
        <v>75</v>
      </c>
      <c r="E11" s="16">
        <v>17.61</v>
      </c>
      <c r="F11" s="16">
        <v>17.61</v>
      </c>
      <c r="G11" s="15"/>
      <c r="H11" s="15"/>
      <c r="I11" s="5">
        <v>31647.5</v>
      </c>
      <c r="J11" s="98">
        <v>32825.230000000003</v>
      </c>
      <c r="K11" s="17">
        <f t="shared" ref="K11:K12" si="0">J11-I11</f>
        <v>1177.7300000000032</v>
      </c>
      <c r="L11" s="21" t="s">
        <v>83</v>
      </c>
      <c r="M11" s="6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69.75" x14ac:dyDescent="0.35">
      <c r="A12" s="31" t="s">
        <v>62</v>
      </c>
      <c r="B12" s="15"/>
      <c r="C12" s="4" t="s">
        <v>60</v>
      </c>
      <c r="D12" s="22" t="s">
        <v>70</v>
      </c>
      <c r="E12" s="20">
        <v>39</v>
      </c>
      <c r="F12" s="20">
        <v>39</v>
      </c>
      <c r="G12" s="15"/>
      <c r="H12" s="15"/>
      <c r="I12" s="5">
        <v>28716.5</v>
      </c>
      <c r="J12" s="98">
        <v>25315.528999999999</v>
      </c>
      <c r="K12" s="17">
        <f t="shared" si="0"/>
        <v>-3400.9710000000014</v>
      </c>
      <c r="L12" s="71" t="s">
        <v>374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67.5" x14ac:dyDescent="0.35">
      <c r="A13" s="33">
        <v>2</v>
      </c>
      <c r="B13" s="34"/>
      <c r="C13" s="40" t="s">
        <v>11</v>
      </c>
      <c r="D13" s="41"/>
      <c r="E13" s="42"/>
      <c r="F13" s="42"/>
      <c r="G13" s="34"/>
      <c r="H13" s="34"/>
      <c r="I13" s="39">
        <f>SUM(I14:I28)</f>
        <v>808242.56457142858</v>
      </c>
      <c r="J13" s="39">
        <f>SUM(J14:J28)</f>
        <v>428303.70546428574</v>
      </c>
      <c r="K13" s="43">
        <f t="shared" ref="K13" si="1">J13-I13</f>
        <v>-379938.85910714284</v>
      </c>
      <c r="L13" s="4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93" x14ac:dyDescent="0.35">
      <c r="A14" s="31" t="s">
        <v>12</v>
      </c>
      <c r="B14" s="15"/>
      <c r="C14" s="3" t="s">
        <v>61</v>
      </c>
      <c r="D14" s="22" t="s">
        <v>58</v>
      </c>
      <c r="E14" s="20">
        <v>25</v>
      </c>
      <c r="F14" s="16">
        <v>25</v>
      </c>
      <c r="G14" s="15"/>
      <c r="H14" s="15"/>
      <c r="I14" s="5">
        <v>10909.483</v>
      </c>
      <c r="J14" s="163">
        <f>1904.631+3747.506+5046.346</f>
        <v>10698.483</v>
      </c>
      <c r="K14" s="20">
        <f>J14-I14</f>
        <v>-211</v>
      </c>
      <c r="L14" s="72" t="s">
        <v>376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69.75" x14ac:dyDescent="0.35">
      <c r="A15" s="31" t="s">
        <v>63</v>
      </c>
      <c r="B15" s="15"/>
      <c r="C15" s="3" t="s">
        <v>95</v>
      </c>
      <c r="D15" s="22" t="s">
        <v>96</v>
      </c>
      <c r="E15" s="20">
        <v>6</v>
      </c>
      <c r="F15" s="16">
        <v>6</v>
      </c>
      <c r="G15" s="15"/>
      <c r="H15" s="15"/>
      <c r="I15" s="5">
        <v>18125.66</v>
      </c>
      <c r="J15" s="164">
        <v>17079.779464285712</v>
      </c>
      <c r="K15" s="20">
        <f t="shared" ref="K15:K28" si="2">J15-I15</f>
        <v>-1045.8805357142883</v>
      </c>
      <c r="L15" s="72" t="s">
        <v>375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69.75" x14ac:dyDescent="0.35">
      <c r="A16" s="31" t="s">
        <v>13</v>
      </c>
      <c r="B16" s="15"/>
      <c r="C16" s="3" t="s">
        <v>97</v>
      </c>
      <c r="D16" s="22" t="s">
        <v>96</v>
      </c>
      <c r="E16" s="16">
        <v>4</v>
      </c>
      <c r="F16" s="16">
        <v>4</v>
      </c>
      <c r="G16" s="15"/>
      <c r="H16" s="15"/>
      <c r="I16" s="5">
        <v>34723.25</v>
      </c>
      <c r="J16" s="164">
        <v>23203.200000000001</v>
      </c>
      <c r="K16" s="20">
        <f t="shared" si="2"/>
        <v>-11520.05</v>
      </c>
      <c r="L16" s="72" t="s">
        <v>375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30" customFormat="1" ht="209.25" x14ac:dyDescent="0.3">
      <c r="A17" s="31" t="s">
        <v>14</v>
      </c>
      <c r="B17" s="23"/>
      <c r="C17" s="1" t="s">
        <v>98</v>
      </c>
      <c r="D17" s="22" t="s">
        <v>70</v>
      </c>
      <c r="E17" s="22">
        <v>4</v>
      </c>
      <c r="F17" s="22">
        <v>4</v>
      </c>
      <c r="G17" s="23"/>
      <c r="H17" s="23"/>
      <c r="I17" s="5">
        <v>366071.42857142852</v>
      </c>
      <c r="J17" s="160"/>
      <c r="K17" s="20">
        <f t="shared" si="2"/>
        <v>-366071.42857142852</v>
      </c>
      <c r="L17" s="21" t="s">
        <v>384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9.75" x14ac:dyDescent="0.35">
      <c r="A18" s="31" t="s">
        <v>15</v>
      </c>
      <c r="B18" s="15"/>
      <c r="C18" s="1" t="s">
        <v>99</v>
      </c>
      <c r="D18" s="22" t="s">
        <v>96</v>
      </c>
      <c r="E18" s="20">
        <v>5</v>
      </c>
      <c r="F18" s="16">
        <v>5</v>
      </c>
      <c r="G18" s="15"/>
      <c r="H18" s="15"/>
      <c r="I18" s="5">
        <v>86320</v>
      </c>
      <c r="J18" s="116">
        <v>86249.5</v>
      </c>
      <c r="K18" s="20">
        <f t="shared" si="2"/>
        <v>-70.5</v>
      </c>
      <c r="L18" s="72" t="s">
        <v>375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2.75" x14ac:dyDescent="0.35">
      <c r="A19" s="31" t="s">
        <v>16</v>
      </c>
      <c r="B19" s="15"/>
      <c r="C19" s="1" t="s">
        <v>100</v>
      </c>
      <c r="D19" s="22" t="s">
        <v>70</v>
      </c>
      <c r="E19" s="20">
        <v>1</v>
      </c>
      <c r="F19" s="16">
        <v>1</v>
      </c>
      <c r="G19" s="15"/>
      <c r="H19" s="15"/>
      <c r="I19" s="5">
        <v>34000</v>
      </c>
      <c r="J19" s="116">
        <v>33950</v>
      </c>
      <c r="K19" s="20">
        <f t="shared" si="2"/>
        <v>-50</v>
      </c>
      <c r="L19" s="72" t="s">
        <v>375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39.5" x14ac:dyDescent="0.35">
      <c r="A20" s="31" t="s">
        <v>17</v>
      </c>
      <c r="B20" s="15"/>
      <c r="C20" s="1" t="s">
        <v>101</v>
      </c>
      <c r="D20" s="22" t="s">
        <v>70</v>
      </c>
      <c r="E20" s="20">
        <v>1</v>
      </c>
      <c r="F20" s="16">
        <v>1</v>
      </c>
      <c r="G20" s="15"/>
      <c r="H20" s="15"/>
      <c r="I20" s="5">
        <v>55000</v>
      </c>
      <c r="J20" s="97">
        <v>54950</v>
      </c>
      <c r="K20" s="20">
        <f t="shared" si="2"/>
        <v>-50</v>
      </c>
      <c r="L20" s="72" t="s">
        <v>375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69.75" x14ac:dyDescent="0.35">
      <c r="A21" s="31" t="s">
        <v>110</v>
      </c>
      <c r="B21" s="15"/>
      <c r="C21" s="1" t="s">
        <v>102</v>
      </c>
      <c r="D21" s="22" t="s">
        <v>70</v>
      </c>
      <c r="E21" s="20">
        <v>1</v>
      </c>
      <c r="F21" s="16">
        <v>1</v>
      </c>
      <c r="G21" s="15"/>
      <c r="H21" s="15"/>
      <c r="I21" s="5">
        <v>19270</v>
      </c>
      <c r="J21" s="97">
        <v>18500</v>
      </c>
      <c r="K21" s="20">
        <f t="shared" si="2"/>
        <v>-770</v>
      </c>
      <c r="L21" s="72" t="s">
        <v>375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93" x14ac:dyDescent="0.35">
      <c r="A22" s="31" t="s">
        <v>111</v>
      </c>
      <c r="B22" s="15"/>
      <c r="C22" s="1" t="s">
        <v>103</v>
      </c>
      <c r="D22" s="22" t="s">
        <v>70</v>
      </c>
      <c r="E22" s="20">
        <v>1</v>
      </c>
      <c r="F22" s="16">
        <v>1</v>
      </c>
      <c r="G22" s="15"/>
      <c r="H22" s="15"/>
      <c r="I22" s="5">
        <v>74000</v>
      </c>
      <c r="J22" s="97">
        <v>73850</v>
      </c>
      <c r="K22" s="20">
        <f t="shared" si="2"/>
        <v>-150</v>
      </c>
      <c r="L22" s="72" t="s">
        <v>375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35">
      <c r="A23" s="31" t="s">
        <v>112</v>
      </c>
      <c r="B23" s="15"/>
      <c r="C23" s="1" t="s">
        <v>104</v>
      </c>
      <c r="D23" s="22" t="s">
        <v>70</v>
      </c>
      <c r="E23" s="20">
        <v>1</v>
      </c>
      <c r="F23" s="16">
        <v>1</v>
      </c>
      <c r="G23" s="15"/>
      <c r="H23" s="15"/>
      <c r="I23" s="5">
        <v>9300</v>
      </c>
      <c r="J23" s="97">
        <v>9300</v>
      </c>
      <c r="K23" s="20">
        <f t="shared" si="2"/>
        <v>0</v>
      </c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35">
      <c r="A24" s="31" t="s">
        <v>113</v>
      </c>
      <c r="B24" s="15"/>
      <c r="C24" s="1" t="s">
        <v>105</v>
      </c>
      <c r="D24" s="22" t="s">
        <v>70</v>
      </c>
      <c r="E24" s="20">
        <v>1</v>
      </c>
      <c r="F24" s="16">
        <v>1</v>
      </c>
      <c r="G24" s="15"/>
      <c r="H24" s="15"/>
      <c r="I24" s="5">
        <v>28800</v>
      </c>
      <c r="J24" s="97">
        <v>28800</v>
      </c>
      <c r="K24" s="20">
        <f t="shared" si="2"/>
        <v>0</v>
      </c>
      <c r="L24" s="2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35">
      <c r="A25" s="31" t="s">
        <v>114</v>
      </c>
      <c r="B25" s="15"/>
      <c r="C25" s="1" t="s">
        <v>106</v>
      </c>
      <c r="D25" s="22" t="s">
        <v>70</v>
      </c>
      <c r="E25" s="20">
        <v>1</v>
      </c>
      <c r="F25" s="16">
        <v>1</v>
      </c>
      <c r="G25" s="15"/>
      <c r="H25" s="15"/>
      <c r="I25" s="5">
        <v>31964</v>
      </c>
      <c r="J25" s="97">
        <v>31964</v>
      </c>
      <c r="K25" s="20">
        <f t="shared" si="2"/>
        <v>0</v>
      </c>
      <c r="L25" s="2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46.5" x14ac:dyDescent="0.35">
      <c r="A26" s="31" t="s">
        <v>115</v>
      </c>
      <c r="B26" s="15"/>
      <c r="C26" s="1" t="s">
        <v>107</v>
      </c>
      <c r="D26" s="22" t="s">
        <v>70</v>
      </c>
      <c r="E26" s="20">
        <v>1</v>
      </c>
      <c r="F26" s="16">
        <v>1</v>
      </c>
      <c r="G26" s="15"/>
      <c r="H26" s="15"/>
      <c r="I26" s="5">
        <v>21500</v>
      </c>
      <c r="J26" s="97">
        <v>21500</v>
      </c>
      <c r="K26" s="20">
        <f t="shared" si="2"/>
        <v>0</v>
      </c>
      <c r="L26" s="2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46.5" x14ac:dyDescent="0.35">
      <c r="A27" s="31" t="s">
        <v>116</v>
      </c>
      <c r="B27" s="15"/>
      <c r="C27" s="4" t="s">
        <v>108</v>
      </c>
      <c r="D27" s="22" t="s">
        <v>70</v>
      </c>
      <c r="E27" s="20">
        <v>1</v>
      </c>
      <c r="F27" s="16">
        <v>1</v>
      </c>
      <c r="G27" s="15"/>
      <c r="H27" s="15"/>
      <c r="I27" s="5">
        <v>9980.77</v>
      </c>
      <c r="J27" s="97">
        <v>9980.77</v>
      </c>
      <c r="K27" s="20">
        <f t="shared" si="2"/>
        <v>0</v>
      </c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46.5" x14ac:dyDescent="0.35">
      <c r="A28" s="31" t="s">
        <v>117</v>
      </c>
      <c r="B28" s="15"/>
      <c r="C28" s="2" t="s">
        <v>109</v>
      </c>
      <c r="D28" s="22" t="s">
        <v>70</v>
      </c>
      <c r="E28" s="20">
        <v>1</v>
      </c>
      <c r="F28" s="16">
        <v>1</v>
      </c>
      <c r="G28" s="15"/>
      <c r="H28" s="15"/>
      <c r="I28" s="5">
        <v>8277.973</v>
      </c>
      <c r="J28" s="97">
        <v>8277.973</v>
      </c>
      <c r="K28" s="20">
        <f t="shared" si="2"/>
        <v>0</v>
      </c>
      <c r="L28" s="2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45" x14ac:dyDescent="0.35">
      <c r="A29" s="44" t="s">
        <v>76</v>
      </c>
      <c r="B29" s="34"/>
      <c r="C29" s="35" t="s">
        <v>18</v>
      </c>
      <c r="D29" s="45"/>
      <c r="E29" s="46"/>
      <c r="F29" s="46"/>
      <c r="G29" s="34"/>
      <c r="H29" s="34"/>
      <c r="I29" s="39">
        <f>SUM(I30:I40)</f>
        <v>1134359.8014285709</v>
      </c>
      <c r="J29" s="39">
        <f>SUM(J30:J40)</f>
        <v>501762.52</v>
      </c>
      <c r="K29" s="42">
        <f t="shared" ref="K29:K45" si="3">J29-I29</f>
        <v>-632597.28142857086</v>
      </c>
      <c r="L29" s="4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69.75" x14ac:dyDescent="0.35">
      <c r="A30" s="31" t="s">
        <v>19</v>
      </c>
      <c r="B30" s="92"/>
      <c r="C30" s="3" t="s">
        <v>118</v>
      </c>
      <c r="D30" s="93" t="s">
        <v>70</v>
      </c>
      <c r="E30" s="94">
        <v>14</v>
      </c>
      <c r="F30" s="94">
        <v>14</v>
      </c>
      <c r="G30" s="92"/>
      <c r="H30" s="92"/>
      <c r="I30" s="5">
        <v>49316</v>
      </c>
      <c r="J30" s="97">
        <v>44291</v>
      </c>
      <c r="K30" s="95">
        <f>J30-I30</f>
        <v>-5025</v>
      </c>
      <c r="L30" s="72" t="s">
        <v>375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09.25" x14ac:dyDescent="0.35">
      <c r="A31" s="31" t="s">
        <v>20</v>
      </c>
      <c r="B31" s="92"/>
      <c r="C31" s="3" t="s">
        <v>119</v>
      </c>
      <c r="D31" s="93" t="s">
        <v>56</v>
      </c>
      <c r="E31" s="94">
        <v>1</v>
      </c>
      <c r="F31" s="94"/>
      <c r="G31" s="92"/>
      <c r="H31" s="92"/>
      <c r="I31" s="96">
        <v>476678.37</v>
      </c>
      <c r="J31" s="97"/>
      <c r="K31" s="95">
        <f t="shared" ref="K31:K40" si="4">J31-I31</f>
        <v>-476678.37</v>
      </c>
      <c r="L31" s="21" t="s">
        <v>384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62.75" x14ac:dyDescent="0.35">
      <c r="A32" s="31" t="s">
        <v>130</v>
      </c>
      <c r="B32" s="92"/>
      <c r="C32" s="3" t="s">
        <v>120</v>
      </c>
      <c r="D32" s="93" t="s">
        <v>121</v>
      </c>
      <c r="E32" s="94">
        <v>1</v>
      </c>
      <c r="F32" s="94"/>
      <c r="G32" s="92"/>
      <c r="H32" s="92"/>
      <c r="I32" s="96">
        <v>15444.38</v>
      </c>
      <c r="J32" s="97"/>
      <c r="K32" s="95">
        <f t="shared" si="4"/>
        <v>-15444.38</v>
      </c>
      <c r="L32" s="21" t="s">
        <v>391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62.75" x14ac:dyDescent="0.35">
      <c r="A33" s="31" t="s">
        <v>131</v>
      </c>
      <c r="B33" s="92"/>
      <c r="C33" s="3" t="s">
        <v>122</v>
      </c>
      <c r="D33" s="93" t="s">
        <v>121</v>
      </c>
      <c r="E33" s="94">
        <v>1</v>
      </c>
      <c r="F33" s="94"/>
      <c r="G33" s="92"/>
      <c r="H33" s="92"/>
      <c r="I33" s="96">
        <v>5338.8</v>
      </c>
      <c r="J33" s="97"/>
      <c r="K33" s="95">
        <f t="shared" si="4"/>
        <v>-5338.8</v>
      </c>
      <c r="L33" s="21" t="s">
        <v>391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302.25" x14ac:dyDescent="0.35">
      <c r="A34" s="31" t="s">
        <v>132</v>
      </c>
      <c r="B34" s="92"/>
      <c r="C34" s="3" t="s">
        <v>123</v>
      </c>
      <c r="D34" s="93" t="s">
        <v>70</v>
      </c>
      <c r="E34" s="94">
        <v>185</v>
      </c>
      <c r="F34" s="94"/>
      <c r="G34" s="92"/>
      <c r="H34" s="92"/>
      <c r="I34" s="97">
        <v>97290.178571428565</v>
      </c>
      <c r="J34" s="97"/>
      <c r="K34" s="95">
        <f t="shared" si="4"/>
        <v>-97290.178571428565</v>
      </c>
      <c r="L34" s="21" t="s">
        <v>385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69.75" x14ac:dyDescent="0.35">
      <c r="A35" s="31" t="s">
        <v>133</v>
      </c>
      <c r="B35" s="92"/>
      <c r="C35" s="3" t="s">
        <v>124</v>
      </c>
      <c r="D35" s="93" t="s">
        <v>70</v>
      </c>
      <c r="E35" s="94">
        <v>82</v>
      </c>
      <c r="F35" s="94">
        <v>82</v>
      </c>
      <c r="G35" s="92"/>
      <c r="H35" s="92"/>
      <c r="I35" s="97">
        <v>137028.57142857101</v>
      </c>
      <c r="J35" s="97">
        <v>123561</v>
      </c>
      <c r="K35" s="95">
        <f t="shared" si="4"/>
        <v>-13467.571428571013</v>
      </c>
      <c r="L35" s="72" t="s">
        <v>375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16.25" x14ac:dyDescent="0.35">
      <c r="A36" s="31" t="s">
        <v>134</v>
      </c>
      <c r="B36" s="92"/>
      <c r="C36" s="3" t="s">
        <v>125</v>
      </c>
      <c r="D36" s="93" t="s">
        <v>70</v>
      </c>
      <c r="E36" s="94">
        <v>12</v>
      </c>
      <c r="F36" s="94">
        <v>12</v>
      </c>
      <c r="G36" s="92"/>
      <c r="H36" s="92"/>
      <c r="I36" s="97">
        <v>43720</v>
      </c>
      <c r="J36" s="97">
        <f>(23224.32+16347.52)/1.12</f>
        <v>35331.999999999993</v>
      </c>
      <c r="K36" s="95">
        <f t="shared" si="4"/>
        <v>-8388.0000000000073</v>
      </c>
      <c r="L36" s="72" t="s">
        <v>375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16.25" x14ac:dyDescent="0.35">
      <c r="A37" s="31" t="s">
        <v>135</v>
      </c>
      <c r="B37" s="92"/>
      <c r="C37" s="3" t="s">
        <v>126</v>
      </c>
      <c r="D37" s="93"/>
      <c r="E37" s="94">
        <v>300</v>
      </c>
      <c r="F37" s="94">
        <v>300</v>
      </c>
      <c r="G37" s="92"/>
      <c r="H37" s="92"/>
      <c r="I37" s="97">
        <f>(525.892*290)+(4800*10)</f>
        <v>200508.68000000002</v>
      </c>
      <c r="J37" s="97">
        <v>190483.52</v>
      </c>
      <c r="K37" s="95">
        <f t="shared" si="4"/>
        <v>-10025.160000000033</v>
      </c>
      <c r="L37" s="72" t="s">
        <v>375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69.75" x14ac:dyDescent="0.35">
      <c r="A38" s="31" t="s">
        <v>136</v>
      </c>
      <c r="B38" s="92"/>
      <c r="C38" s="3" t="s">
        <v>127</v>
      </c>
      <c r="D38" s="93" t="s">
        <v>70</v>
      </c>
      <c r="E38" s="94">
        <v>2</v>
      </c>
      <c r="F38" s="94">
        <v>2</v>
      </c>
      <c r="G38" s="92"/>
      <c r="H38" s="92"/>
      <c r="I38" s="98">
        <v>38600</v>
      </c>
      <c r="J38" s="97">
        <v>38000</v>
      </c>
      <c r="K38" s="95">
        <f t="shared" si="4"/>
        <v>-600</v>
      </c>
      <c r="L38" s="72" t="s">
        <v>375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69.75" x14ac:dyDescent="0.35">
      <c r="A39" s="31" t="s">
        <v>137</v>
      </c>
      <c r="B39" s="15"/>
      <c r="C39" s="3" t="s">
        <v>128</v>
      </c>
      <c r="D39" s="22" t="s">
        <v>70</v>
      </c>
      <c r="E39" s="20">
        <v>5</v>
      </c>
      <c r="F39" s="16">
        <v>5</v>
      </c>
      <c r="G39" s="15"/>
      <c r="H39" s="15"/>
      <c r="I39" s="99">
        <v>33434.82142857142</v>
      </c>
      <c r="J39" s="97">
        <v>33395</v>
      </c>
      <c r="K39" s="95">
        <f t="shared" si="4"/>
        <v>-39.821428571420256</v>
      </c>
      <c r="L39" s="72" t="s">
        <v>375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69.75" x14ac:dyDescent="0.35">
      <c r="A40" s="32" t="s">
        <v>138</v>
      </c>
      <c r="B40" s="15"/>
      <c r="C40" s="25" t="s">
        <v>129</v>
      </c>
      <c r="D40" s="22" t="s">
        <v>70</v>
      </c>
      <c r="E40" s="20">
        <v>1</v>
      </c>
      <c r="F40" s="16">
        <v>1</v>
      </c>
      <c r="G40" s="15"/>
      <c r="H40" s="15"/>
      <c r="I40" s="99">
        <v>37000</v>
      </c>
      <c r="J40" s="97">
        <v>36700</v>
      </c>
      <c r="K40" s="95">
        <f t="shared" si="4"/>
        <v>-300</v>
      </c>
      <c r="L40" s="72" t="s">
        <v>375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12.5" x14ac:dyDescent="0.35">
      <c r="A41" s="44" t="s">
        <v>64</v>
      </c>
      <c r="B41" s="34"/>
      <c r="C41" s="35" t="s">
        <v>33</v>
      </c>
      <c r="D41" s="45"/>
      <c r="E41" s="46"/>
      <c r="F41" s="46"/>
      <c r="G41" s="34"/>
      <c r="H41" s="34"/>
      <c r="I41" s="39">
        <f>SUM(I42:I44)</f>
        <v>72028.003299999997</v>
      </c>
      <c r="J41" s="39">
        <f>SUM(J42:J44)</f>
        <v>65269.894</v>
      </c>
      <c r="K41" s="43">
        <f t="shared" si="3"/>
        <v>-6758.1092999999964</v>
      </c>
      <c r="L41" s="47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69.75" x14ac:dyDescent="0.35">
      <c r="A42" s="31" t="s">
        <v>21</v>
      </c>
      <c r="B42" s="92"/>
      <c r="C42" s="100" t="s">
        <v>139</v>
      </c>
      <c r="D42" s="101" t="s">
        <v>22</v>
      </c>
      <c r="E42" s="96">
        <v>750</v>
      </c>
      <c r="F42" s="96">
        <v>750</v>
      </c>
      <c r="G42" s="92"/>
      <c r="H42" s="92"/>
      <c r="I42" s="96">
        <v>70927.910999999993</v>
      </c>
      <c r="J42" s="97">
        <v>64401.714</v>
      </c>
      <c r="K42" s="95">
        <f>J42-I42</f>
        <v>-6526.1969999999928</v>
      </c>
      <c r="L42" s="72" t="s">
        <v>375</v>
      </c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69.75" x14ac:dyDescent="0.35">
      <c r="A43" s="31" t="s">
        <v>77</v>
      </c>
      <c r="B43" s="15"/>
      <c r="C43" s="100" t="s">
        <v>140</v>
      </c>
      <c r="D43" s="101" t="s">
        <v>121</v>
      </c>
      <c r="E43" s="96">
        <v>1</v>
      </c>
      <c r="F43" s="96">
        <v>1</v>
      </c>
      <c r="G43" s="15"/>
      <c r="H43" s="15"/>
      <c r="I43" s="96">
        <v>141.85599999999999</v>
      </c>
      <c r="J43" s="97">
        <v>128.803</v>
      </c>
      <c r="K43" s="95">
        <f t="shared" ref="K43:K44" si="5">J43-I43</f>
        <v>-13.052999999999997</v>
      </c>
      <c r="L43" s="72" t="s">
        <v>375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46.5" x14ac:dyDescent="0.35">
      <c r="A44" s="32" t="s">
        <v>142</v>
      </c>
      <c r="B44" s="15"/>
      <c r="C44" s="100" t="s">
        <v>141</v>
      </c>
      <c r="D44" s="101" t="s">
        <v>121</v>
      </c>
      <c r="E44" s="96">
        <v>1</v>
      </c>
      <c r="F44" s="96">
        <v>1</v>
      </c>
      <c r="G44" s="15"/>
      <c r="H44" s="15"/>
      <c r="I44" s="96">
        <v>958.23630000000003</v>
      </c>
      <c r="J44" s="116">
        <v>739.37699999999995</v>
      </c>
      <c r="K44" s="95">
        <f t="shared" si="5"/>
        <v>-218.85930000000008</v>
      </c>
      <c r="L44" s="72" t="s">
        <v>382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90" x14ac:dyDescent="0.35">
      <c r="A45" s="33">
        <v>5</v>
      </c>
      <c r="B45" s="34"/>
      <c r="C45" s="35" t="s">
        <v>78</v>
      </c>
      <c r="D45" s="38"/>
      <c r="E45" s="42"/>
      <c r="F45" s="42"/>
      <c r="G45" s="34"/>
      <c r="H45" s="34"/>
      <c r="I45" s="39">
        <f>SUM(I46:I68)</f>
        <v>170263.70039513856</v>
      </c>
      <c r="J45" s="39">
        <f>SUM(J46:J68)</f>
        <v>126132.45357142859</v>
      </c>
      <c r="K45" s="43">
        <f t="shared" si="3"/>
        <v>-44131.246823709967</v>
      </c>
      <c r="L45" s="48"/>
      <c r="M45" s="49"/>
      <c r="N45" s="34"/>
      <c r="O45" s="34"/>
      <c r="P45" s="34"/>
      <c r="Q45" s="50"/>
      <c r="R45" s="51"/>
      <c r="S45" s="45"/>
      <c r="T45" s="52"/>
      <c r="U45" s="34"/>
      <c r="V45" s="34"/>
      <c r="W45" s="34"/>
      <c r="X45" s="34"/>
      <c r="Y45" s="34"/>
      <c r="Z45" s="34"/>
    </row>
    <row r="46" spans="1:26" s="105" customFormat="1" ht="70.5" customHeight="1" x14ac:dyDescent="0.35">
      <c r="A46" s="110" t="s">
        <v>23</v>
      </c>
      <c r="B46" s="92"/>
      <c r="C46" s="106" t="s">
        <v>143</v>
      </c>
      <c r="D46" s="101" t="s">
        <v>82</v>
      </c>
      <c r="E46" s="96">
        <v>1</v>
      </c>
      <c r="F46" s="95">
        <v>1</v>
      </c>
      <c r="G46" s="92"/>
      <c r="H46" s="92"/>
      <c r="I46" s="96">
        <v>5996.05</v>
      </c>
      <c r="J46" s="116">
        <v>5096.6000000000004</v>
      </c>
      <c r="K46" s="95">
        <f>J46-I46</f>
        <v>-899.44999999999982</v>
      </c>
      <c r="L46" s="72" t="s">
        <v>375</v>
      </c>
      <c r="M46" s="103"/>
      <c r="N46" s="92"/>
      <c r="O46" s="92"/>
      <c r="P46" s="92"/>
      <c r="Q46" s="5"/>
      <c r="R46" s="2"/>
      <c r="S46" s="93"/>
      <c r="T46" s="104"/>
      <c r="U46" s="92"/>
      <c r="V46" s="92"/>
      <c r="W46" s="92"/>
      <c r="X46" s="92"/>
      <c r="Y46" s="92"/>
      <c r="Z46" s="92"/>
    </row>
    <row r="47" spans="1:26" s="105" customFormat="1" ht="69.75" x14ac:dyDescent="0.35">
      <c r="A47" s="111" t="s">
        <v>24</v>
      </c>
      <c r="B47" s="92"/>
      <c r="C47" s="106" t="s">
        <v>144</v>
      </c>
      <c r="D47" s="101" t="s">
        <v>121</v>
      </c>
      <c r="E47" s="107">
        <v>1</v>
      </c>
      <c r="F47" s="95">
        <v>1</v>
      </c>
      <c r="G47" s="92"/>
      <c r="H47" s="92"/>
      <c r="I47" s="96">
        <v>6907.95</v>
      </c>
      <c r="J47" s="116">
        <v>5871.8</v>
      </c>
      <c r="K47" s="95">
        <f t="shared" ref="K47:K68" si="6">J47-I47</f>
        <v>-1036.1499999999996</v>
      </c>
      <c r="L47" s="72" t="s">
        <v>375</v>
      </c>
      <c r="M47" s="103"/>
      <c r="N47" s="92"/>
      <c r="O47" s="92"/>
      <c r="P47" s="92"/>
      <c r="Q47" s="5"/>
      <c r="R47" s="2"/>
      <c r="S47" s="93"/>
      <c r="T47" s="104"/>
      <c r="U47" s="92"/>
      <c r="V47" s="92"/>
      <c r="W47" s="92"/>
      <c r="X47" s="92"/>
      <c r="Y47" s="92"/>
      <c r="Z47" s="92"/>
    </row>
    <row r="48" spans="1:26" s="105" customFormat="1" ht="69.75" x14ac:dyDescent="0.35">
      <c r="A48" s="111" t="s">
        <v>53</v>
      </c>
      <c r="B48" s="92"/>
      <c r="C48" s="100" t="s">
        <v>145</v>
      </c>
      <c r="D48" s="101" t="s">
        <v>121</v>
      </c>
      <c r="E48" s="107">
        <v>1</v>
      </c>
      <c r="F48" s="95">
        <v>1</v>
      </c>
      <c r="G48" s="92"/>
      <c r="H48" s="92"/>
      <c r="I48" s="96">
        <v>8696.9599999999991</v>
      </c>
      <c r="J48" s="116">
        <v>7392.45</v>
      </c>
      <c r="K48" s="95">
        <f t="shared" si="6"/>
        <v>-1304.5099999999993</v>
      </c>
      <c r="L48" s="72" t="s">
        <v>375</v>
      </c>
      <c r="M48" s="103"/>
      <c r="N48" s="92"/>
      <c r="O48" s="92"/>
      <c r="P48" s="92"/>
      <c r="Q48" s="5"/>
      <c r="R48" s="2"/>
      <c r="S48" s="93"/>
      <c r="T48" s="104"/>
      <c r="U48" s="92"/>
      <c r="V48" s="92"/>
      <c r="W48" s="92"/>
      <c r="X48" s="92"/>
      <c r="Y48" s="92"/>
      <c r="Z48" s="92"/>
    </row>
    <row r="49" spans="1:26" s="105" customFormat="1" ht="121.5" x14ac:dyDescent="0.35">
      <c r="A49" s="111" t="s">
        <v>25</v>
      </c>
      <c r="B49" s="92"/>
      <c r="C49" s="100" t="s">
        <v>146</v>
      </c>
      <c r="D49" s="101" t="s">
        <v>121</v>
      </c>
      <c r="E49" s="107">
        <v>1</v>
      </c>
      <c r="F49" s="95">
        <v>1</v>
      </c>
      <c r="G49" s="92"/>
      <c r="H49" s="92"/>
      <c r="I49" s="96">
        <v>2087.0979991099998</v>
      </c>
      <c r="J49" s="116">
        <v>1773.95</v>
      </c>
      <c r="K49" s="95">
        <f t="shared" si="6"/>
        <v>-313.14799910999977</v>
      </c>
      <c r="L49" s="72" t="s">
        <v>375</v>
      </c>
      <c r="M49" s="103"/>
      <c r="N49" s="92"/>
      <c r="O49" s="92"/>
      <c r="P49" s="92"/>
      <c r="Q49" s="5"/>
      <c r="R49" s="2"/>
      <c r="S49" s="93"/>
      <c r="T49" s="104"/>
      <c r="U49" s="92"/>
      <c r="V49" s="92"/>
      <c r="W49" s="92"/>
      <c r="X49" s="92"/>
      <c r="Y49" s="92"/>
      <c r="Z49" s="92"/>
    </row>
    <row r="50" spans="1:26" s="105" customFormat="1" ht="121.5" x14ac:dyDescent="0.35">
      <c r="A50" s="111" t="s">
        <v>26</v>
      </c>
      <c r="B50" s="92"/>
      <c r="C50" s="100" t="s">
        <v>147</v>
      </c>
      <c r="D50" s="101" t="s">
        <v>121</v>
      </c>
      <c r="E50" s="96">
        <v>1</v>
      </c>
      <c r="F50" s="95">
        <v>1</v>
      </c>
      <c r="G50" s="92"/>
      <c r="H50" s="92"/>
      <c r="I50" s="96">
        <v>2303.4825745999997</v>
      </c>
      <c r="J50" s="116">
        <v>1957.55</v>
      </c>
      <c r="K50" s="95">
        <f t="shared" si="6"/>
        <v>-345.93257459999973</v>
      </c>
      <c r="L50" s="72" t="s">
        <v>375</v>
      </c>
      <c r="M50" s="103"/>
      <c r="N50" s="92"/>
      <c r="O50" s="92"/>
      <c r="P50" s="92"/>
      <c r="Q50" s="5"/>
      <c r="R50" s="2"/>
      <c r="S50" s="93"/>
      <c r="T50" s="104"/>
      <c r="U50" s="92"/>
      <c r="V50" s="92"/>
      <c r="W50" s="92"/>
      <c r="X50" s="92"/>
      <c r="Y50" s="92"/>
      <c r="Z50" s="92"/>
    </row>
    <row r="51" spans="1:26" s="105" customFormat="1" ht="101.25" x14ac:dyDescent="0.35">
      <c r="A51" s="111" t="s">
        <v>65</v>
      </c>
      <c r="B51" s="92"/>
      <c r="C51" s="100" t="s">
        <v>148</v>
      </c>
      <c r="D51" s="101" t="s">
        <v>121</v>
      </c>
      <c r="E51" s="96">
        <v>1</v>
      </c>
      <c r="F51" s="96">
        <v>1</v>
      </c>
      <c r="G51" s="92"/>
      <c r="H51" s="92"/>
      <c r="I51" s="96">
        <v>8150</v>
      </c>
      <c r="J51" s="116">
        <v>6586.2437499999996</v>
      </c>
      <c r="K51" s="95">
        <f t="shared" si="6"/>
        <v>-1563.7562500000004</v>
      </c>
      <c r="L51" s="72" t="s">
        <v>375</v>
      </c>
      <c r="M51" s="103"/>
      <c r="N51" s="92"/>
      <c r="O51" s="92"/>
      <c r="P51" s="92"/>
      <c r="Q51" s="5"/>
      <c r="R51" s="2"/>
      <c r="S51" s="93"/>
      <c r="T51" s="104"/>
      <c r="U51" s="92"/>
      <c r="V51" s="92"/>
      <c r="W51" s="92"/>
      <c r="X51" s="92"/>
      <c r="Y51" s="92"/>
      <c r="Z51" s="92"/>
    </row>
    <row r="52" spans="1:26" s="105" customFormat="1" ht="209.25" x14ac:dyDescent="0.35">
      <c r="A52" s="111" t="s">
        <v>66</v>
      </c>
      <c r="B52" s="92"/>
      <c r="C52" s="100" t="s">
        <v>149</v>
      </c>
      <c r="D52" s="101" t="s">
        <v>121</v>
      </c>
      <c r="E52" s="96">
        <v>1</v>
      </c>
      <c r="F52" s="96"/>
      <c r="G52" s="92"/>
      <c r="H52" s="92"/>
      <c r="I52" s="96">
        <v>26570</v>
      </c>
      <c r="J52" s="96"/>
      <c r="K52" s="95">
        <f t="shared" si="6"/>
        <v>-26570</v>
      </c>
      <c r="L52" s="102" t="s">
        <v>384</v>
      </c>
      <c r="M52" s="103"/>
      <c r="N52" s="92"/>
      <c r="O52" s="92"/>
      <c r="P52" s="92"/>
      <c r="Q52" s="5"/>
      <c r="R52" s="2"/>
      <c r="S52" s="93"/>
      <c r="T52" s="104"/>
      <c r="U52" s="92"/>
      <c r="V52" s="92"/>
      <c r="W52" s="92"/>
      <c r="X52" s="92"/>
      <c r="Y52" s="92"/>
      <c r="Z52" s="92"/>
    </row>
    <row r="53" spans="1:26" s="105" customFormat="1" ht="81" x14ac:dyDescent="0.35">
      <c r="A53" s="111" t="s">
        <v>27</v>
      </c>
      <c r="B53" s="92"/>
      <c r="C53" s="108" t="s">
        <v>150</v>
      </c>
      <c r="D53" s="101" t="s">
        <v>121</v>
      </c>
      <c r="E53" s="96">
        <v>1</v>
      </c>
      <c r="F53" s="96">
        <v>1</v>
      </c>
      <c r="G53" s="92"/>
      <c r="H53" s="92"/>
      <c r="I53" s="112">
        <v>10030</v>
      </c>
      <c r="J53" s="116">
        <v>10030</v>
      </c>
      <c r="K53" s="95">
        <f t="shared" si="6"/>
        <v>0</v>
      </c>
      <c r="L53" s="102"/>
      <c r="M53" s="103"/>
      <c r="N53" s="92"/>
      <c r="O53" s="92"/>
      <c r="P53" s="92"/>
      <c r="Q53" s="5"/>
      <c r="R53" s="2"/>
      <c r="S53" s="93"/>
      <c r="T53" s="104"/>
      <c r="U53" s="92"/>
      <c r="V53" s="92"/>
      <c r="W53" s="92"/>
      <c r="X53" s="92"/>
      <c r="Y53" s="92"/>
      <c r="Z53" s="92"/>
    </row>
    <row r="54" spans="1:26" s="105" customFormat="1" ht="81" x14ac:dyDescent="0.35">
      <c r="A54" s="111" t="s">
        <v>28</v>
      </c>
      <c r="B54" s="92"/>
      <c r="C54" s="108" t="s">
        <v>151</v>
      </c>
      <c r="D54" s="101" t="s">
        <v>121</v>
      </c>
      <c r="E54" s="96">
        <v>1</v>
      </c>
      <c r="F54" s="96">
        <v>1</v>
      </c>
      <c r="G54" s="92"/>
      <c r="H54" s="92"/>
      <c r="I54" s="112">
        <v>8925</v>
      </c>
      <c r="J54" s="116">
        <v>8925</v>
      </c>
      <c r="K54" s="95">
        <f t="shared" si="6"/>
        <v>0</v>
      </c>
      <c r="L54" s="102"/>
      <c r="M54" s="103"/>
      <c r="N54" s="92"/>
      <c r="O54" s="92"/>
      <c r="P54" s="92"/>
      <c r="Q54" s="5"/>
      <c r="R54" s="2"/>
      <c r="S54" s="93"/>
      <c r="T54" s="104"/>
      <c r="U54" s="92"/>
      <c r="V54" s="92"/>
      <c r="W54" s="92"/>
      <c r="X54" s="92"/>
      <c r="Y54" s="92"/>
      <c r="Z54" s="92"/>
    </row>
    <row r="55" spans="1:26" s="105" customFormat="1" ht="101.25" x14ac:dyDescent="0.35">
      <c r="A55" s="111" t="s">
        <v>67</v>
      </c>
      <c r="B55" s="92"/>
      <c r="C55" s="109" t="s">
        <v>152</v>
      </c>
      <c r="D55" s="101" t="s">
        <v>121</v>
      </c>
      <c r="E55" s="96">
        <v>1</v>
      </c>
      <c r="F55" s="96">
        <v>1</v>
      </c>
      <c r="G55" s="92"/>
      <c r="H55" s="92"/>
      <c r="I55" s="112">
        <v>11967.999999999998</v>
      </c>
      <c r="J55" s="116">
        <v>11968</v>
      </c>
      <c r="K55" s="95">
        <f t="shared" si="6"/>
        <v>0</v>
      </c>
      <c r="L55" s="102"/>
      <c r="M55" s="103"/>
      <c r="N55" s="92"/>
      <c r="O55" s="92"/>
      <c r="P55" s="92"/>
      <c r="Q55" s="5"/>
      <c r="R55" s="2"/>
      <c r="S55" s="93"/>
      <c r="T55" s="104"/>
      <c r="U55" s="92"/>
      <c r="V55" s="92"/>
      <c r="W55" s="92"/>
      <c r="X55" s="92"/>
      <c r="Y55" s="92"/>
      <c r="Z55" s="92"/>
    </row>
    <row r="56" spans="1:26" s="105" customFormat="1" ht="90.75" customHeight="1" x14ac:dyDescent="0.35">
      <c r="A56" s="111" t="s">
        <v>29</v>
      </c>
      <c r="B56" s="92"/>
      <c r="C56" s="108" t="s">
        <v>153</v>
      </c>
      <c r="D56" s="101" t="s">
        <v>121</v>
      </c>
      <c r="E56" s="96">
        <v>1</v>
      </c>
      <c r="F56" s="96">
        <v>1</v>
      </c>
      <c r="G56" s="92"/>
      <c r="H56" s="92"/>
      <c r="I56" s="112">
        <v>1275</v>
      </c>
      <c r="J56" s="97">
        <v>1275</v>
      </c>
      <c r="K56" s="95">
        <f t="shared" si="6"/>
        <v>0</v>
      </c>
      <c r="L56" s="102"/>
      <c r="M56" s="103"/>
      <c r="N56" s="92"/>
      <c r="O56" s="92"/>
      <c r="P56" s="92"/>
      <c r="Q56" s="5"/>
      <c r="R56" s="2"/>
      <c r="S56" s="93"/>
      <c r="T56" s="104"/>
      <c r="U56" s="92"/>
      <c r="V56" s="92"/>
      <c r="W56" s="92"/>
      <c r="X56" s="92"/>
      <c r="Y56" s="92"/>
      <c r="Z56" s="92"/>
    </row>
    <row r="57" spans="1:26" s="105" customFormat="1" ht="60.75" x14ac:dyDescent="0.35">
      <c r="A57" s="111" t="s">
        <v>54</v>
      </c>
      <c r="B57" s="92"/>
      <c r="C57" s="109" t="s">
        <v>154</v>
      </c>
      <c r="D57" s="101" t="s">
        <v>121</v>
      </c>
      <c r="E57" s="96">
        <v>1</v>
      </c>
      <c r="F57" s="96">
        <v>1</v>
      </c>
      <c r="G57" s="92"/>
      <c r="H57" s="92"/>
      <c r="I57" s="112">
        <v>9712</v>
      </c>
      <c r="J57" s="116">
        <v>9712.1</v>
      </c>
      <c r="K57" s="95">
        <f t="shared" si="6"/>
        <v>0.1000000000003638</v>
      </c>
      <c r="L57" s="102"/>
      <c r="M57" s="103"/>
      <c r="N57" s="92"/>
      <c r="O57" s="92"/>
      <c r="P57" s="92"/>
      <c r="Q57" s="5"/>
      <c r="R57" s="2"/>
      <c r="S57" s="93"/>
      <c r="T57" s="104"/>
      <c r="U57" s="92"/>
      <c r="V57" s="92"/>
      <c r="W57" s="92"/>
      <c r="X57" s="92"/>
      <c r="Y57" s="92"/>
      <c r="Z57" s="92"/>
    </row>
    <row r="58" spans="1:26" s="105" customFormat="1" ht="209.25" x14ac:dyDescent="0.35">
      <c r="A58" s="111" t="s">
        <v>30</v>
      </c>
      <c r="B58" s="92"/>
      <c r="C58" s="109" t="s">
        <v>155</v>
      </c>
      <c r="D58" s="101" t="s">
        <v>121</v>
      </c>
      <c r="E58" s="96">
        <v>1</v>
      </c>
      <c r="F58" s="96"/>
      <c r="G58" s="92"/>
      <c r="H58" s="92"/>
      <c r="I58" s="112">
        <v>2199.7999999999997</v>
      </c>
      <c r="J58" s="112"/>
      <c r="K58" s="95">
        <f t="shared" si="6"/>
        <v>-2199.7999999999997</v>
      </c>
      <c r="L58" s="102" t="s">
        <v>384</v>
      </c>
      <c r="M58" s="103"/>
      <c r="N58" s="92"/>
      <c r="O58" s="92"/>
      <c r="P58" s="92"/>
      <c r="Q58" s="5"/>
      <c r="R58" s="2"/>
      <c r="S58" s="93"/>
      <c r="T58" s="104"/>
      <c r="U58" s="92"/>
      <c r="V58" s="92"/>
      <c r="W58" s="92"/>
      <c r="X58" s="92"/>
      <c r="Y58" s="92"/>
      <c r="Z58" s="92"/>
    </row>
    <row r="59" spans="1:26" s="105" customFormat="1" ht="60.75" x14ac:dyDescent="0.35">
      <c r="A59" s="111" t="s">
        <v>79</v>
      </c>
      <c r="B59" s="92"/>
      <c r="C59" s="109" t="s">
        <v>156</v>
      </c>
      <c r="D59" s="101" t="s">
        <v>121</v>
      </c>
      <c r="E59" s="96">
        <v>1</v>
      </c>
      <c r="F59" s="96">
        <v>1</v>
      </c>
      <c r="G59" s="92"/>
      <c r="H59" s="92"/>
      <c r="I59" s="112">
        <f>4620.65/1.12</f>
        <v>4125.580357142856</v>
      </c>
      <c r="J59" s="97">
        <v>4125.580357142856</v>
      </c>
      <c r="K59" s="95">
        <f t="shared" si="6"/>
        <v>0</v>
      </c>
      <c r="L59" s="102"/>
      <c r="M59" s="103"/>
      <c r="N59" s="92"/>
      <c r="O59" s="92"/>
      <c r="P59" s="92"/>
      <c r="Q59" s="5"/>
      <c r="R59" s="2"/>
      <c r="S59" s="93"/>
      <c r="T59" s="104"/>
      <c r="U59" s="92"/>
      <c r="V59" s="92"/>
      <c r="W59" s="92"/>
      <c r="X59" s="92"/>
      <c r="Y59" s="92"/>
      <c r="Z59" s="92"/>
    </row>
    <row r="60" spans="1:26" s="105" customFormat="1" ht="209.25" x14ac:dyDescent="0.35">
      <c r="A60" s="111" t="s">
        <v>81</v>
      </c>
      <c r="B60" s="92"/>
      <c r="C60" s="109" t="s">
        <v>157</v>
      </c>
      <c r="D60" s="101" t="s">
        <v>121</v>
      </c>
      <c r="E60" s="96">
        <v>1</v>
      </c>
      <c r="F60" s="96"/>
      <c r="G60" s="92"/>
      <c r="H60" s="92"/>
      <c r="I60" s="112">
        <v>8649.6</v>
      </c>
      <c r="J60" s="112"/>
      <c r="K60" s="95">
        <f t="shared" si="6"/>
        <v>-8649.6</v>
      </c>
      <c r="L60" s="102" t="s">
        <v>384</v>
      </c>
      <c r="M60" s="103"/>
      <c r="N60" s="92"/>
      <c r="O60" s="92"/>
      <c r="P60" s="92"/>
      <c r="Q60" s="5"/>
      <c r="R60" s="2"/>
      <c r="S60" s="93"/>
      <c r="T60" s="104"/>
      <c r="U60" s="92"/>
      <c r="V60" s="92"/>
      <c r="W60" s="92"/>
      <c r="X60" s="92"/>
      <c r="Y60" s="92"/>
      <c r="Z60" s="92"/>
    </row>
    <row r="61" spans="1:26" s="105" customFormat="1" ht="40.5" x14ac:dyDescent="0.35">
      <c r="A61" s="111" t="s">
        <v>80</v>
      </c>
      <c r="B61" s="92"/>
      <c r="C61" s="109" t="s">
        <v>158</v>
      </c>
      <c r="D61" s="101" t="s">
        <v>121</v>
      </c>
      <c r="E61" s="96">
        <v>1</v>
      </c>
      <c r="F61" s="96">
        <v>1</v>
      </c>
      <c r="G61" s="92"/>
      <c r="H61" s="92"/>
      <c r="I61" s="112">
        <v>11567.65</v>
      </c>
      <c r="J61" s="97">
        <v>11567.65</v>
      </c>
      <c r="K61" s="95">
        <f t="shared" si="6"/>
        <v>0</v>
      </c>
      <c r="L61" s="102"/>
      <c r="M61" s="103"/>
      <c r="N61" s="92"/>
      <c r="O61" s="92"/>
      <c r="P61" s="92"/>
      <c r="Q61" s="5"/>
      <c r="R61" s="2"/>
      <c r="S61" s="93"/>
      <c r="T61" s="104"/>
      <c r="U61" s="92"/>
      <c r="V61" s="92"/>
      <c r="W61" s="92"/>
      <c r="X61" s="92"/>
      <c r="Y61" s="92"/>
      <c r="Z61" s="92"/>
    </row>
    <row r="62" spans="1:26" s="105" customFormat="1" ht="40.5" x14ac:dyDescent="0.35">
      <c r="A62" s="111" t="s">
        <v>184</v>
      </c>
      <c r="B62" s="92"/>
      <c r="C62" s="109" t="s">
        <v>159</v>
      </c>
      <c r="D62" s="101" t="s">
        <v>121</v>
      </c>
      <c r="E62" s="96">
        <v>1</v>
      </c>
      <c r="F62" s="96">
        <v>1</v>
      </c>
      <c r="G62" s="92"/>
      <c r="H62" s="92"/>
      <c r="I62" s="112">
        <v>7842.1</v>
      </c>
      <c r="J62" s="97">
        <v>7842.1</v>
      </c>
      <c r="K62" s="95">
        <f t="shared" si="6"/>
        <v>0</v>
      </c>
      <c r="L62" s="102"/>
      <c r="M62" s="103"/>
      <c r="N62" s="92"/>
      <c r="O62" s="92"/>
      <c r="P62" s="92"/>
      <c r="Q62" s="5"/>
      <c r="R62" s="2"/>
      <c r="S62" s="93"/>
      <c r="T62" s="104"/>
      <c r="U62" s="92"/>
      <c r="V62" s="92"/>
      <c r="W62" s="92"/>
      <c r="X62" s="92"/>
      <c r="Y62" s="92"/>
      <c r="Z62" s="92"/>
    </row>
    <row r="63" spans="1:26" s="105" customFormat="1" ht="40.5" x14ac:dyDescent="0.35">
      <c r="A63" s="111" t="s">
        <v>185</v>
      </c>
      <c r="B63" s="92"/>
      <c r="C63" s="109" t="s">
        <v>160</v>
      </c>
      <c r="D63" s="101" t="s">
        <v>121</v>
      </c>
      <c r="E63" s="96">
        <v>1</v>
      </c>
      <c r="F63" s="96">
        <v>1</v>
      </c>
      <c r="G63" s="92"/>
      <c r="H63" s="92"/>
      <c r="I63" s="112">
        <v>1723.35</v>
      </c>
      <c r="J63" s="97">
        <v>1723.35</v>
      </c>
      <c r="K63" s="95">
        <f t="shared" si="6"/>
        <v>0</v>
      </c>
      <c r="L63" s="102"/>
      <c r="M63" s="103"/>
      <c r="N63" s="92"/>
      <c r="O63" s="92"/>
      <c r="P63" s="92"/>
      <c r="Q63" s="5"/>
      <c r="R63" s="2"/>
      <c r="S63" s="93"/>
      <c r="T63" s="104"/>
      <c r="U63" s="92"/>
      <c r="V63" s="92"/>
      <c r="W63" s="92"/>
      <c r="X63" s="92"/>
      <c r="Y63" s="92"/>
      <c r="Z63" s="92"/>
    </row>
    <row r="64" spans="1:26" s="105" customFormat="1" ht="60.75" x14ac:dyDescent="0.35">
      <c r="A64" s="111" t="s">
        <v>186</v>
      </c>
      <c r="B64" s="92"/>
      <c r="C64" s="109" t="s">
        <v>161</v>
      </c>
      <c r="D64" s="101" t="s">
        <v>121</v>
      </c>
      <c r="E64" s="96">
        <v>1</v>
      </c>
      <c r="F64" s="96">
        <v>1</v>
      </c>
      <c r="G64" s="92"/>
      <c r="H64" s="92"/>
      <c r="I64" s="112">
        <v>3416.6196428571425</v>
      </c>
      <c r="J64" s="97">
        <v>3416.6196428571425</v>
      </c>
      <c r="K64" s="95">
        <f t="shared" si="6"/>
        <v>0</v>
      </c>
      <c r="L64" s="102"/>
      <c r="M64" s="103"/>
      <c r="N64" s="92"/>
      <c r="O64" s="92"/>
      <c r="P64" s="92"/>
      <c r="Q64" s="5"/>
      <c r="R64" s="2"/>
      <c r="S64" s="93"/>
      <c r="T64" s="104"/>
      <c r="U64" s="92"/>
      <c r="V64" s="92"/>
      <c r="W64" s="92"/>
      <c r="X64" s="92"/>
      <c r="Y64" s="92"/>
      <c r="Z64" s="92"/>
    </row>
    <row r="65" spans="1:26" s="105" customFormat="1" ht="60.75" x14ac:dyDescent="0.35">
      <c r="A65" s="111" t="s">
        <v>187</v>
      </c>
      <c r="B65" s="92"/>
      <c r="C65" s="109" t="s">
        <v>162</v>
      </c>
      <c r="D65" s="101" t="s">
        <v>121</v>
      </c>
      <c r="E65" s="96">
        <v>1</v>
      </c>
      <c r="F65" s="96">
        <v>1</v>
      </c>
      <c r="G65" s="92"/>
      <c r="H65" s="92"/>
      <c r="I65" s="112">
        <v>1033.4098214285714</v>
      </c>
      <c r="J65" s="97">
        <v>1033.4098214285714</v>
      </c>
      <c r="K65" s="95">
        <f t="shared" si="6"/>
        <v>0</v>
      </c>
      <c r="L65" s="102"/>
      <c r="M65" s="103"/>
      <c r="N65" s="92"/>
      <c r="O65" s="92"/>
      <c r="P65" s="92"/>
      <c r="Q65" s="5"/>
      <c r="R65" s="2"/>
      <c r="S65" s="93"/>
      <c r="T65" s="104"/>
      <c r="U65" s="92"/>
      <c r="V65" s="92"/>
      <c r="W65" s="92"/>
      <c r="X65" s="92"/>
      <c r="Y65" s="92"/>
      <c r="Z65" s="92"/>
    </row>
    <row r="66" spans="1:26" s="105" customFormat="1" ht="60.75" x14ac:dyDescent="0.35">
      <c r="A66" s="111" t="s">
        <v>188</v>
      </c>
      <c r="B66" s="92"/>
      <c r="C66" s="109" t="s">
        <v>163</v>
      </c>
      <c r="D66" s="101" t="s">
        <v>121</v>
      </c>
      <c r="E66" s="96">
        <v>1</v>
      </c>
      <c r="F66" s="96">
        <v>1</v>
      </c>
      <c r="G66" s="92"/>
      <c r="H66" s="92"/>
      <c r="I66" s="112">
        <v>4377.25</v>
      </c>
      <c r="J66" s="97">
        <v>4377.25</v>
      </c>
      <c r="K66" s="95">
        <f t="shared" si="6"/>
        <v>0</v>
      </c>
      <c r="L66" s="102"/>
      <c r="M66" s="103"/>
      <c r="N66" s="92"/>
      <c r="O66" s="92"/>
      <c r="P66" s="92"/>
      <c r="Q66" s="5"/>
      <c r="R66" s="2"/>
      <c r="S66" s="93"/>
      <c r="T66" s="104"/>
      <c r="U66" s="92"/>
      <c r="V66" s="92"/>
      <c r="W66" s="92"/>
      <c r="X66" s="92"/>
      <c r="Y66" s="92"/>
      <c r="Z66" s="92"/>
    </row>
    <row r="67" spans="1:26" s="105" customFormat="1" ht="40.5" x14ac:dyDescent="0.35">
      <c r="A67" s="111" t="s">
        <v>189</v>
      </c>
      <c r="B67" s="92"/>
      <c r="C67" s="109" t="s">
        <v>164</v>
      </c>
      <c r="D67" s="101" t="s">
        <v>121</v>
      </c>
      <c r="E67" s="96">
        <v>1</v>
      </c>
      <c r="F67" s="96">
        <v>1</v>
      </c>
      <c r="G67" s="92"/>
      <c r="H67" s="92"/>
      <c r="I67" s="112">
        <v>1323.7999999999997</v>
      </c>
      <c r="J67" s="97">
        <v>1323.7999999999997</v>
      </c>
      <c r="K67" s="95">
        <f t="shared" si="6"/>
        <v>0</v>
      </c>
      <c r="L67" s="102"/>
      <c r="M67" s="103"/>
      <c r="N67" s="92"/>
      <c r="O67" s="92"/>
      <c r="P67" s="92"/>
      <c r="Q67" s="5"/>
      <c r="R67" s="2"/>
      <c r="S67" s="93"/>
      <c r="T67" s="104"/>
      <c r="U67" s="92"/>
      <c r="V67" s="92"/>
      <c r="W67" s="92"/>
      <c r="X67" s="92"/>
      <c r="Y67" s="92"/>
      <c r="Z67" s="92"/>
    </row>
    <row r="68" spans="1:26" s="105" customFormat="1" x14ac:dyDescent="0.35">
      <c r="A68" s="111" t="s">
        <v>190</v>
      </c>
      <c r="B68" s="92"/>
      <c r="C68" s="109" t="s">
        <v>392</v>
      </c>
      <c r="D68" s="101" t="s">
        <v>121</v>
      </c>
      <c r="E68" s="96">
        <v>19</v>
      </c>
      <c r="F68" s="96">
        <v>18</v>
      </c>
      <c r="G68" s="92"/>
      <c r="H68" s="92"/>
      <c r="I68" s="112">
        <v>21383</v>
      </c>
      <c r="J68" s="97">
        <v>20134</v>
      </c>
      <c r="K68" s="95">
        <f t="shared" si="6"/>
        <v>-1249</v>
      </c>
      <c r="L68" s="102"/>
      <c r="M68" s="103"/>
      <c r="N68" s="92"/>
      <c r="O68" s="92"/>
      <c r="P68" s="92"/>
      <c r="Q68" s="5"/>
      <c r="R68" s="2"/>
      <c r="S68" s="93"/>
      <c r="T68" s="104"/>
      <c r="U68" s="92"/>
      <c r="V68" s="92"/>
      <c r="W68" s="92"/>
      <c r="X68" s="92"/>
      <c r="Y68" s="92"/>
      <c r="Z68" s="92"/>
    </row>
    <row r="69" spans="1:26" ht="90" x14ac:dyDescent="0.35">
      <c r="A69" s="53" t="s">
        <v>68</v>
      </c>
      <c r="B69" s="34"/>
      <c r="C69" s="54" t="s">
        <v>214</v>
      </c>
      <c r="D69" s="41"/>
      <c r="E69" s="55"/>
      <c r="F69" s="38"/>
      <c r="G69" s="34"/>
      <c r="H69" s="34"/>
      <c r="I69" s="39">
        <f>SUM(I70:I72)</f>
        <v>95530.74553571429</v>
      </c>
      <c r="J69" s="39">
        <f>SUM(J70:J72)</f>
        <v>90333</v>
      </c>
      <c r="K69" s="39">
        <f t="shared" ref="K69:K73" si="7">J69-I69</f>
        <v>-5197.7455357142899</v>
      </c>
      <c r="L69" s="56"/>
      <c r="M69" s="67"/>
      <c r="N69" s="68"/>
      <c r="O69" s="57"/>
      <c r="P69" s="57"/>
      <c r="Q69" s="57"/>
      <c r="R69" s="57"/>
      <c r="S69" s="57"/>
      <c r="T69" s="57"/>
      <c r="U69" s="34"/>
      <c r="V69" s="34"/>
      <c r="W69" s="34"/>
      <c r="X69" s="34"/>
      <c r="Y69" s="34"/>
      <c r="Z69" s="34"/>
    </row>
    <row r="70" spans="1:26" ht="69.75" x14ac:dyDescent="0.35">
      <c r="A70" s="113" t="s">
        <v>31</v>
      </c>
      <c r="B70" s="15"/>
      <c r="C70" s="100" t="s">
        <v>210</v>
      </c>
      <c r="D70" s="114" t="s">
        <v>82</v>
      </c>
      <c r="E70" s="26">
        <v>1</v>
      </c>
      <c r="F70" s="26">
        <v>1</v>
      </c>
      <c r="G70" s="15"/>
      <c r="H70" s="15"/>
      <c r="I70" s="98">
        <v>19688</v>
      </c>
      <c r="J70" s="165">
        <v>14490</v>
      </c>
      <c r="K70" s="20">
        <f>J70-I70</f>
        <v>-5198</v>
      </c>
      <c r="L70" s="72" t="s">
        <v>375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40.5" x14ac:dyDescent="0.35">
      <c r="A71" s="113" t="s">
        <v>32</v>
      </c>
      <c r="B71" s="15"/>
      <c r="C71" s="100" t="s">
        <v>211</v>
      </c>
      <c r="D71" s="101" t="s">
        <v>213</v>
      </c>
      <c r="E71" s="26">
        <v>1</v>
      </c>
      <c r="F71" s="26">
        <v>1</v>
      </c>
      <c r="G71" s="15"/>
      <c r="H71" s="15"/>
      <c r="I71" s="98">
        <f>59626.275/1.12</f>
        <v>53237.745535714283</v>
      </c>
      <c r="J71" s="165">
        <v>53238</v>
      </c>
      <c r="K71" s="20">
        <f t="shared" ref="K71:K72" si="8">J71-I71</f>
        <v>0.25446428571740398</v>
      </c>
      <c r="L71" s="2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40.5" x14ac:dyDescent="0.35">
      <c r="A72" s="113" t="s">
        <v>209</v>
      </c>
      <c r="B72" s="15"/>
      <c r="C72" s="108" t="s">
        <v>212</v>
      </c>
      <c r="D72" s="115" t="s">
        <v>121</v>
      </c>
      <c r="E72" s="26">
        <v>1</v>
      </c>
      <c r="F72" s="26">
        <v>1</v>
      </c>
      <c r="G72" s="15"/>
      <c r="H72" s="15"/>
      <c r="I72" s="116">
        <v>22605</v>
      </c>
      <c r="J72" s="97">
        <v>22605</v>
      </c>
      <c r="K72" s="20">
        <f t="shared" si="8"/>
        <v>0</v>
      </c>
      <c r="L72" s="2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60.75" x14ac:dyDescent="0.35">
      <c r="A73" s="33">
        <v>7</v>
      </c>
      <c r="B73" s="34"/>
      <c r="C73" s="119" t="s">
        <v>57</v>
      </c>
      <c r="D73" s="119"/>
      <c r="E73" s="55"/>
      <c r="F73" s="55"/>
      <c r="G73" s="34"/>
      <c r="H73" s="34"/>
      <c r="I73" s="39">
        <f>SUM(I74:I87)-I76-I77-I82-I83</f>
        <v>1691356.4518928572</v>
      </c>
      <c r="J73" s="39">
        <f>SUM(J74:J87)-J76-J77-J82-J83</f>
        <v>1388082.3920357141</v>
      </c>
      <c r="K73" s="43">
        <f t="shared" si="7"/>
        <v>-303274.05985714309</v>
      </c>
      <c r="L73" s="58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62"/>
      <c r="Y73" s="34"/>
      <c r="Z73" s="34"/>
    </row>
    <row r="74" spans="1:26" ht="69.75" x14ac:dyDescent="0.35">
      <c r="A74" s="111" t="s">
        <v>231</v>
      </c>
      <c r="B74" s="15"/>
      <c r="C74" s="108" t="s">
        <v>215</v>
      </c>
      <c r="D74" s="115" t="s">
        <v>70</v>
      </c>
      <c r="E74" s="61">
        <v>4</v>
      </c>
      <c r="F74" s="61">
        <v>4</v>
      </c>
      <c r="G74" s="15"/>
      <c r="H74" s="15"/>
      <c r="I74" s="97">
        <v>1038000</v>
      </c>
      <c r="J74" s="97">
        <v>1037600</v>
      </c>
      <c r="K74" s="20">
        <f>J74-I74</f>
        <v>-400</v>
      </c>
      <c r="L74" s="72" t="s">
        <v>375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63"/>
      <c r="Y74" s="15"/>
      <c r="Z74" s="15"/>
    </row>
    <row r="75" spans="1:26" ht="69.75" x14ac:dyDescent="0.35">
      <c r="A75" s="111" t="s">
        <v>232</v>
      </c>
      <c r="B75" s="15"/>
      <c r="C75" s="108" t="s">
        <v>216</v>
      </c>
      <c r="D75" s="115"/>
      <c r="E75" s="116">
        <v>1</v>
      </c>
      <c r="F75" s="116">
        <v>1</v>
      </c>
      <c r="G75" s="15"/>
      <c r="H75" s="15"/>
      <c r="I75" s="97">
        <f>SUM(I76:I77)</f>
        <v>54393.644178571427</v>
      </c>
      <c r="J75" s="97">
        <f>J76+J77</f>
        <v>52232.647321428565</v>
      </c>
      <c r="K75" s="20">
        <f t="shared" ref="K75:K87" si="9">J75-I75</f>
        <v>-2160.9968571428617</v>
      </c>
      <c r="L75" s="72" t="s">
        <v>375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63"/>
      <c r="Y75" s="15"/>
      <c r="Z75" s="15"/>
    </row>
    <row r="76" spans="1:26" ht="45.75" customHeight="1" x14ac:dyDescent="0.35">
      <c r="A76" s="120"/>
      <c r="B76" s="15"/>
      <c r="C76" s="117" t="s">
        <v>217</v>
      </c>
      <c r="D76" s="118" t="s">
        <v>218</v>
      </c>
      <c r="E76" s="121">
        <v>1</v>
      </c>
      <c r="F76" s="121">
        <v>1</v>
      </c>
      <c r="G76" s="15"/>
      <c r="H76" s="15"/>
      <c r="I76" s="123">
        <v>40405.803999999996</v>
      </c>
      <c r="J76" s="168">
        <v>38385.199999999997</v>
      </c>
      <c r="K76" s="20">
        <f t="shared" si="9"/>
        <v>-2020.6039999999994</v>
      </c>
      <c r="L76" s="27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63"/>
      <c r="Y76" s="15"/>
      <c r="Z76" s="15"/>
    </row>
    <row r="77" spans="1:26" x14ac:dyDescent="0.35">
      <c r="A77" s="120"/>
      <c r="B77" s="15"/>
      <c r="C77" s="117" t="s">
        <v>219</v>
      </c>
      <c r="D77" s="118" t="s">
        <v>70</v>
      </c>
      <c r="E77" s="121">
        <v>109</v>
      </c>
      <c r="F77" s="121">
        <v>109</v>
      </c>
      <c r="G77" s="15"/>
      <c r="H77" s="15"/>
      <c r="I77" s="123">
        <v>13987.840178571427</v>
      </c>
      <c r="J77" s="123">
        <v>13847.44732142857</v>
      </c>
      <c r="K77" s="20">
        <f t="shared" si="9"/>
        <v>-140.39285714285688</v>
      </c>
      <c r="L77" s="27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63"/>
      <c r="Y77" s="15"/>
      <c r="Z77" s="15"/>
    </row>
    <row r="78" spans="1:26" ht="162.75" x14ac:dyDescent="0.35">
      <c r="A78" s="111" t="s">
        <v>233</v>
      </c>
      <c r="B78" s="15"/>
      <c r="C78" s="108" t="s">
        <v>220</v>
      </c>
      <c r="D78" s="115" t="s">
        <v>56</v>
      </c>
      <c r="E78" s="116">
        <v>1</v>
      </c>
      <c r="F78" s="116">
        <v>1</v>
      </c>
      <c r="G78" s="15"/>
      <c r="H78" s="15"/>
      <c r="I78" s="97">
        <v>387211.90600000002</v>
      </c>
      <c r="J78" s="97">
        <v>114478</v>
      </c>
      <c r="K78" s="20">
        <f t="shared" si="9"/>
        <v>-272733.90600000002</v>
      </c>
      <c r="L78" s="27" t="s">
        <v>383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63"/>
      <c r="Y78" s="15"/>
      <c r="Z78" s="15"/>
    </row>
    <row r="79" spans="1:26" ht="139.5" x14ac:dyDescent="0.35">
      <c r="A79" s="111" t="s">
        <v>234</v>
      </c>
      <c r="B79" s="15"/>
      <c r="C79" s="108" t="s">
        <v>221</v>
      </c>
      <c r="D79" s="115" t="s">
        <v>121</v>
      </c>
      <c r="E79" s="116">
        <v>1</v>
      </c>
      <c r="F79" s="116">
        <v>1</v>
      </c>
      <c r="G79" s="15"/>
      <c r="H79" s="15"/>
      <c r="I79" s="97">
        <v>14329.366</v>
      </c>
      <c r="J79" s="97"/>
      <c r="K79" s="20">
        <f t="shared" si="9"/>
        <v>-14329.366</v>
      </c>
      <c r="L79" s="21" t="s">
        <v>391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63"/>
      <c r="Y79" s="15"/>
      <c r="Z79" s="15"/>
    </row>
    <row r="80" spans="1:26" ht="139.5" x14ac:dyDescent="0.35">
      <c r="A80" s="111" t="s">
        <v>235</v>
      </c>
      <c r="B80" s="15"/>
      <c r="C80" s="108" t="s">
        <v>222</v>
      </c>
      <c r="D80" s="115" t="s">
        <v>121</v>
      </c>
      <c r="E80" s="116">
        <v>1</v>
      </c>
      <c r="F80" s="116">
        <v>1</v>
      </c>
      <c r="G80" s="15"/>
      <c r="H80" s="15"/>
      <c r="I80" s="97">
        <v>4953.3609999999999</v>
      </c>
      <c r="J80" s="97"/>
      <c r="K80" s="20">
        <f t="shared" si="9"/>
        <v>-4953.3609999999999</v>
      </c>
      <c r="L80" s="21" t="s">
        <v>391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63"/>
      <c r="Y80" s="15"/>
      <c r="Z80" s="15"/>
    </row>
    <row r="81" spans="1:26" ht="69.75" x14ac:dyDescent="0.35">
      <c r="A81" s="111" t="s">
        <v>236</v>
      </c>
      <c r="B81" s="15"/>
      <c r="C81" s="108" t="s">
        <v>223</v>
      </c>
      <c r="D81" s="115" t="s">
        <v>213</v>
      </c>
      <c r="E81" s="116">
        <v>1</v>
      </c>
      <c r="F81" s="116">
        <v>1</v>
      </c>
      <c r="G81" s="15"/>
      <c r="H81" s="15"/>
      <c r="I81" s="97">
        <f>SUM(I82:I83)</f>
        <v>117396.46899999998</v>
      </c>
      <c r="J81" s="97">
        <f>SUM(J82:J83)</f>
        <v>111525.788</v>
      </c>
      <c r="K81" s="20">
        <f t="shared" si="9"/>
        <v>-5870.6809999999823</v>
      </c>
      <c r="L81" s="72" t="s">
        <v>375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63"/>
      <c r="Y81" s="15"/>
      <c r="Z81" s="15"/>
    </row>
    <row r="82" spans="1:26" x14ac:dyDescent="0.35">
      <c r="A82" s="120"/>
      <c r="B82" s="15"/>
      <c r="C82" s="117" t="s">
        <v>224</v>
      </c>
      <c r="D82" s="118" t="s">
        <v>218</v>
      </c>
      <c r="E82" s="121">
        <v>1</v>
      </c>
      <c r="F82" s="121">
        <v>1</v>
      </c>
      <c r="G82" s="15"/>
      <c r="H82" s="15"/>
      <c r="I82" s="123">
        <v>50121.428999999996</v>
      </c>
      <c r="J82" s="123">
        <v>47614.5</v>
      </c>
      <c r="K82" s="20">
        <f t="shared" si="9"/>
        <v>-2506.9289999999964</v>
      </c>
      <c r="L82" s="27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63"/>
      <c r="Y82" s="15"/>
      <c r="Z82" s="15"/>
    </row>
    <row r="83" spans="1:26" ht="31.5" x14ac:dyDescent="0.35">
      <c r="A83" s="120"/>
      <c r="B83" s="15"/>
      <c r="C83" s="117" t="s">
        <v>225</v>
      </c>
      <c r="D83" s="118" t="s">
        <v>70</v>
      </c>
      <c r="E83" s="121">
        <v>1</v>
      </c>
      <c r="F83" s="121">
        <v>1</v>
      </c>
      <c r="G83" s="15"/>
      <c r="H83" s="15"/>
      <c r="I83" s="124">
        <v>67275.039999999994</v>
      </c>
      <c r="J83" s="124">
        <v>63911.288</v>
      </c>
      <c r="K83" s="20">
        <f t="shared" si="9"/>
        <v>-3363.7519999999931</v>
      </c>
      <c r="L83" s="27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63"/>
      <c r="Y83" s="15"/>
      <c r="Z83" s="15"/>
    </row>
    <row r="84" spans="1:26" ht="69.75" x14ac:dyDescent="0.35">
      <c r="A84" s="111" t="s">
        <v>237</v>
      </c>
      <c r="B84" s="15"/>
      <c r="C84" s="108" t="s">
        <v>226</v>
      </c>
      <c r="D84" s="115" t="s">
        <v>56</v>
      </c>
      <c r="E84" s="116">
        <v>1</v>
      </c>
      <c r="F84" s="116">
        <v>1</v>
      </c>
      <c r="G84" s="15"/>
      <c r="H84" s="15"/>
      <c r="I84" s="97">
        <v>24756.34</v>
      </c>
      <c r="J84" s="97">
        <v>22096.66</v>
      </c>
      <c r="K84" s="20">
        <f t="shared" si="9"/>
        <v>-2659.6800000000003</v>
      </c>
      <c r="L84" s="72" t="s">
        <v>375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63"/>
      <c r="Y84" s="15"/>
      <c r="Z84" s="15"/>
    </row>
    <row r="85" spans="1:26" ht="87" customHeight="1" x14ac:dyDescent="0.35">
      <c r="A85" s="111" t="s">
        <v>238</v>
      </c>
      <c r="B85" s="15"/>
      <c r="C85" s="108" t="s">
        <v>227</v>
      </c>
      <c r="D85" s="115" t="s">
        <v>121</v>
      </c>
      <c r="E85" s="116">
        <v>1</v>
      </c>
      <c r="F85" s="116">
        <v>1</v>
      </c>
      <c r="G85" s="15"/>
      <c r="H85" s="15"/>
      <c r="I85" s="97">
        <v>802.11</v>
      </c>
      <c r="J85" s="97">
        <v>665.82500000000005</v>
      </c>
      <c r="K85" s="20">
        <f t="shared" si="9"/>
        <v>-136.28499999999997</v>
      </c>
      <c r="L85" s="72" t="s">
        <v>375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63"/>
      <c r="Y85" s="15"/>
      <c r="Z85" s="15"/>
    </row>
    <row r="86" spans="1:26" ht="81" x14ac:dyDescent="0.35">
      <c r="A86" s="111" t="s">
        <v>239</v>
      </c>
      <c r="B86" s="76"/>
      <c r="C86" s="108" t="s">
        <v>228</v>
      </c>
      <c r="D86" s="115" t="s">
        <v>121</v>
      </c>
      <c r="E86" s="116">
        <v>1</v>
      </c>
      <c r="F86" s="116">
        <v>1</v>
      </c>
      <c r="G86" s="15"/>
      <c r="H86" s="15"/>
      <c r="I86" s="97">
        <v>277.27</v>
      </c>
      <c r="J86" s="116">
        <v>247.48599999999999</v>
      </c>
      <c r="K86" s="20">
        <f t="shared" si="9"/>
        <v>-29.783999999999992</v>
      </c>
      <c r="L86" s="72" t="s">
        <v>375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63"/>
      <c r="Y86" s="15"/>
      <c r="Z86" s="15"/>
    </row>
    <row r="87" spans="1:26" x14ac:dyDescent="0.35">
      <c r="A87" s="111" t="s">
        <v>240</v>
      </c>
      <c r="B87" s="15"/>
      <c r="C87" s="108" t="s">
        <v>229</v>
      </c>
      <c r="D87" s="115" t="s">
        <v>230</v>
      </c>
      <c r="E87" s="122" t="s">
        <v>241</v>
      </c>
      <c r="F87" s="122" t="s">
        <v>241</v>
      </c>
      <c r="G87" s="15"/>
      <c r="H87" s="15"/>
      <c r="I87" s="125">
        <f>55144.304/1.12</f>
        <v>49235.985714285707</v>
      </c>
      <c r="J87" s="116">
        <f>55144.304/1.12</f>
        <v>49235.985714285707</v>
      </c>
      <c r="K87" s="20">
        <f t="shared" si="9"/>
        <v>0</v>
      </c>
      <c r="L87" s="27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63"/>
      <c r="Y87" s="15"/>
      <c r="Z87" s="15"/>
    </row>
    <row r="88" spans="1:26" s="131" customFormat="1" ht="22.5" x14ac:dyDescent="0.3">
      <c r="A88" s="126">
        <v>8</v>
      </c>
      <c r="B88" s="57"/>
      <c r="C88" s="127" t="s">
        <v>242</v>
      </c>
      <c r="D88" s="128"/>
      <c r="E88" s="128"/>
      <c r="F88" s="128"/>
      <c r="G88" s="57"/>
      <c r="H88" s="57"/>
      <c r="I88" s="129"/>
      <c r="J88" s="162">
        <v>354224</v>
      </c>
      <c r="K88" s="43"/>
      <c r="L88" s="54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130"/>
      <c r="Y88" s="57"/>
      <c r="Z88" s="57"/>
    </row>
    <row r="90" spans="1:26" x14ac:dyDescent="0.35">
      <c r="D90" s="6"/>
      <c r="E90" s="6"/>
      <c r="F90" s="6"/>
      <c r="G90" s="6"/>
      <c r="H90" s="6"/>
      <c r="I90" s="6"/>
      <c r="J90" s="6"/>
      <c r="K90" s="6"/>
      <c r="L90" s="6"/>
    </row>
  </sheetData>
  <mergeCells count="26">
    <mergeCell ref="Q8:R8"/>
    <mergeCell ref="K5:K6"/>
    <mergeCell ref="W5:X5"/>
    <mergeCell ref="P5:P6"/>
    <mergeCell ref="U5:V5"/>
    <mergeCell ref="Q5:R5"/>
    <mergeCell ref="L5:L6"/>
    <mergeCell ref="M5:N5"/>
    <mergeCell ref="O5:O6"/>
    <mergeCell ref="S5:T5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  <mergeCell ref="J5:J6"/>
  </mergeCells>
  <pageMargins left="0.11811023622047245" right="0.11811023622047245" top="0.35433070866141736" bottom="0.35433070866141736" header="0.31496062992125984" footer="0.31496062992125984"/>
  <pageSetup paperSize="9" scale="29" orientation="landscape" verticalDpi="4294967293" r:id="rId1"/>
  <rowBreaks count="3" manualBreakCount="3">
    <brk id="35" max="25" man="1"/>
    <brk id="68" max="25" man="1"/>
    <brk id="8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5"/>
  <sheetViews>
    <sheetView view="pageBreakPreview" topLeftCell="A229" zoomScale="50" zoomScaleNormal="50" zoomScaleSheetLayoutView="50" workbookViewId="0">
      <selection activeCell="D249" sqref="D249"/>
    </sheetView>
  </sheetViews>
  <sheetFormatPr defaultRowHeight="23.25" x14ac:dyDescent="0.35"/>
  <cols>
    <col min="1" max="1" width="7.85546875" style="6" customWidth="1"/>
    <col min="2" max="2" width="18.5703125" style="6" customWidth="1"/>
    <col min="3" max="3" width="49.7109375" style="6" customWidth="1"/>
    <col min="4" max="4" width="18.5703125" style="7" customWidth="1"/>
    <col min="5" max="5" width="18.85546875" style="8" customWidth="1"/>
    <col min="6" max="6" width="18" style="8" customWidth="1"/>
    <col min="7" max="7" width="20.42578125" style="8" customWidth="1"/>
    <col min="8" max="8" width="12.7109375" style="8" customWidth="1"/>
    <col min="9" max="9" width="20.42578125" style="8" customWidth="1"/>
    <col min="10" max="10" width="20.5703125" style="8" customWidth="1"/>
    <col min="11" max="11" width="21.140625" style="8" customWidth="1"/>
    <col min="12" max="16384" width="9.140625" style="6"/>
  </cols>
  <sheetData>
    <row r="2" spans="1:11" ht="65.25" customHeight="1" x14ac:dyDescent="0.4">
      <c r="A2" s="185" t="s">
        <v>369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3.25" customHeight="1" x14ac:dyDescent="0.35"/>
    <row r="4" spans="1:11" s="30" customFormat="1" ht="76.5" customHeight="1" x14ac:dyDescent="0.3">
      <c r="A4" s="186" t="s">
        <v>0</v>
      </c>
      <c r="B4" s="189" t="s">
        <v>34</v>
      </c>
      <c r="C4" s="190"/>
      <c r="D4" s="190"/>
      <c r="E4" s="190"/>
      <c r="F4" s="190"/>
      <c r="G4" s="191"/>
      <c r="H4" s="186" t="s">
        <v>52</v>
      </c>
      <c r="I4" s="189" t="s">
        <v>4</v>
      </c>
      <c r="J4" s="190"/>
      <c r="K4" s="190"/>
    </row>
    <row r="5" spans="1:11" s="30" customFormat="1" ht="253.5" customHeight="1" x14ac:dyDescent="0.3">
      <c r="A5" s="187"/>
      <c r="B5" s="186" t="s">
        <v>35</v>
      </c>
      <c r="C5" s="186" t="s">
        <v>8</v>
      </c>
      <c r="D5" s="186" t="s">
        <v>36</v>
      </c>
      <c r="E5" s="194" t="s">
        <v>3</v>
      </c>
      <c r="F5" s="195"/>
      <c r="G5" s="192" t="s">
        <v>37</v>
      </c>
      <c r="H5" s="187"/>
      <c r="I5" s="196" t="s">
        <v>46</v>
      </c>
      <c r="J5" s="196" t="s">
        <v>47</v>
      </c>
      <c r="K5" s="192" t="s">
        <v>48</v>
      </c>
    </row>
    <row r="6" spans="1:11" s="30" customFormat="1" ht="22.5" customHeight="1" x14ac:dyDescent="0.3">
      <c r="A6" s="188"/>
      <c r="B6" s="188"/>
      <c r="C6" s="188"/>
      <c r="D6" s="188"/>
      <c r="E6" s="158" t="s">
        <v>46</v>
      </c>
      <c r="F6" s="158" t="s">
        <v>47</v>
      </c>
      <c r="G6" s="193"/>
      <c r="H6" s="188"/>
      <c r="I6" s="197"/>
      <c r="J6" s="197"/>
      <c r="K6" s="193"/>
    </row>
    <row r="7" spans="1:11" s="30" customFormat="1" ht="22.5" customHeigh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s="28" customFormat="1" ht="241.5" customHeight="1" x14ac:dyDescent="0.35">
      <c r="A8" s="70"/>
      <c r="B8" s="64" t="s">
        <v>88</v>
      </c>
      <c r="C8" s="14" t="s">
        <v>69</v>
      </c>
      <c r="D8" s="160" t="s">
        <v>55</v>
      </c>
      <c r="E8" s="171">
        <v>3410605</v>
      </c>
      <c r="F8" s="172">
        <v>3352239</v>
      </c>
      <c r="G8" s="65" t="s">
        <v>243</v>
      </c>
      <c r="H8" s="65" t="s">
        <v>85</v>
      </c>
      <c r="I8" s="158">
        <f>SUM(I9+I13+I29+I41+I45+I87+I91)</f>
        <v>4046863.1561237089</v>
      </c>
      <c r="J8" s="158">
        <f>SUM(J9+J13+J29+J41+J45+J87+J91)+J106</f>
        <v>3027836.0008571427</v>
      </c>
      <c r="K8" s="158">
        <f>SUM(K9+K13+K29+K41+K45+K87+K91)</f>
        <v>-1373251.1552665667</v>
      </c>
    </row>
    <row r="9" spans="1:11" ht="99.75" customHeight="1" x14ac:dyDescent="0.35">
      <c r="A9" s="33">
        <v>1</v>
      </c>
      <c r="B9" s="34"/>
      <c r="C9" s="35" t="s">
        <v>73</v>
      </c>
      <c r="D9" s="36"/>
      <c r="E9" s="37"/>
      <c r="F9" s="38"/>
      <c r="G9" s="34"/>
      <c r="H9" s="34"/>
      <c r="I9" s="39">
        <f>SUM(I10:I12)</f>
        <v>75081.5</v>
      </c>
      <c r="J9" s="39">
        <f>SUM(J10:J12)</f>
        <v>73727.763999999996</v>
      </c>
      <c r="K9" s="39">
        <f>K10+K11+K12</f>
        <v>-1353.735999999999</v>
      </c>
    </row>
    <row r="10" spans="1:11" ht="23.25" customHeight="1" x14ac:dyDescent="0.35">
      <c r="A10" s="31" t="s">
        <v>9</v>
      </c>
      <c r="B10" s="15"/>
      <c r="C10" s="4" t="s">
        <v>59</v>
      </c>
      <c r="D10" s="19" t="s">
        <v>75</v>
      </c>
      <c r="E10" s="16">
        <v>27.37</v>
      </c>
      <c r="F10" s="16">
        <v>27.37</v>
      </c>
      <c r="G10" s="15"/>
      <c r="H10" s="15"/>
      <c r="I10" s="5">
        <v>14717.5</v>
      </c>
      <c r="J10" s="98">
        <v>15587.004999999999</v>
      </c>
      <c r="K10" s="17">
        <f>J10-I10</f>
        <v>869.5049999999992</v>
      </c>
    </row>
    <row r="11" spans="1:11" ht="23.25" customHeight="1" x14ac:dyDescent="0.35">
      <c r="A11" s="31" t="s">
        <v>10</v>
      </c>
      <c r="B11" s="15"/>
      <c r="C11" s="4" t="s">
        <v>74</v>
      </c>
      <c r="D11" s="19" t="s">
        <v>75</v>
      </c>
      <c r="E11" s="16">
        <v>17.61</v>
      </c>
      <c r="F11" s="16">
        <v>17.61</v>
      </c>
      <c r="G11" s="15"/>
      <c r="H11" s="15"/>
      <c r="I11" s="5">
        <v>31647.5</v>
      </c>
      <c r="J11" s="98">
        <v>32825.230000000003</v>
      </c>
      <c r="K11" s="17">
        <f t="shared" ref="K11:K12" si="0">J11-I11</f>
        <v>1177.7300000000032</v>
      </c>
    </row>
    <row r="12" spans="1:11" ht="46.5" x14ac:dyDescent="0.35">
      <c r="A12" s="31" t="s">
        <v>62</v>
      </c>
      <c r="B12" s="15"/>
      <c r="C12" s="4" t="s">
        <v>60</v>
      </c>
      <c r="D12" s="22" t="s">
        <v>70</v>
      </c>
      <c r="E12" s="20">
        <v>39</v>
      </c>
      <c r="F12" s="20">
        <v>39</v>
      </c>
      <c r="G12" s="15"/>
      <c r="H12" s="15"/>
      <c r="I12" s="5">
        <v>28716.5</v>
      </c>
      <c r="J12" s="98">
        <v>25315.528999999999</v>
      </c>
      <c r="K12" s="17">
        <f t="shared" si="0"/>
        <v>-3400.9710000000014</v>
      </c>
    </row>
    <row r="13" spans="1:11" ht="45" x14ac:dyDescent="0.35">
      <c r="A13" s="33">
        <v>2</v>
      </c>
      <c r="B13" s="34"/>
      <c r="C13" s="40" t="s">
        <v>11</v>
      </c>
      <c r="D13" s="41"/>
      <c r="E13" s="42"/>
      <c r="F13" s="42"/>
      <c r="G13" s="34"/>
      <c r="H13" s="34"/>
      <c r="I13" s="39">
        <f>SUM(I14:I28)</f>
        <v>808242.56457142858</v>
      </c>
      <c r="J13" s="39">
        <f>SUM(J14:J28)</f>
        <v>428303.70546428574</v>
      </c>
      <c r="K13" s="43">
        <f t="shared" ref="K13" si="1">J13-I13</f>
        <v>-379938.85910714284</v>
      </c>
    </row>
    <row r="14" spans="1:11" x14ac:dyDescent="0.35">
      <c r="A14" s="31" t="s">
        <v>12</v>
      </c>
      <c r="B14" s="15"/>
      <c r="C14" s="3" t="s">
        <v>61</v>
      </c>
      <c r="D14" s="22" t="s">
        <v>58</v>
      </c>
      <c r="E14" s="20">
        <v>25</v>
      </c>
      <c r="F14" s="16">
        <v>25</v>
      </c>
      <c r="G14" s="15"/>
      <c r="H14" s="15"/>
      <c r="I14" s="5">
        <v>10909.483</v>
      </c>
      <c r="J14" s="163">
        <f>1904.631+3747.506+5046.346</f>
        <v>10698.483</v>
      </c>
      <c r="K14" s="20">
        <f>J14-I14</f>
        <v>-211</v>
      </c>
    </row>
    <row r="15" spans="1:11" ht="46.5" x14ac:dyDescent="0.35">
      <c r="A15" s="31" t="s">
        <v>63</v>
      </c>
      <c r="B15" s="15"/>
      <c r="C15" s="3" t="s">
        <v>95</v>
      </c>
      <c r="D15" s="22" t="s">
        <v>96</v>
      </c>
      <c r="E15" s="20">
        <v>6</v>
      </c>
      <c r="F15" s="16">
        <v>6</v>
      </c>
      <c r="G15" s="15"/>
      <c r="H15" s="15"/>
      <c r="I15" s="5">
        <v>18125.66</v>
      </c>
      <c r="J15" s="164">
        <v>17079.779464285712</v>
      </c>
      <c r="K15" s="20">
        <f t="shared" ref="K15:K28" si="2">J15-I15</f>
        <v>-1045.8805357142883</v>
      </c>
    </row>
    <row r="16" spans="1:11" ht="46.5" x14ac:dyDescent="0.35">
      <c r="A16" s="31" t="s">
        <v>13</v>
      </c>
      <c r="B16" s="15"/>
      <c r="C16" s="3" t="s">
        <v>97</v>
      </c>
      <c r="D16" s="22" t="s">
        <v>96</v>
      </c>
      <c r="E16" s="16">
        <v>4</v>
      </c>
      <c r="F16" s="16">
        <v>4</v>
      </c>
      <c r="G16" s="15"/>
      <c r="H16" s="15"/>
      <c r="I16" s="5">
        <v>34723.25</v>
      </c>
      <c r="J16" s="164">
        <v>23203.200000000001</v>
      </c>
      <c r="K16" s="20">
        <f t="shared" si="2"/>
        <v>-11520.05</v>
      </c>
    </row>
    <row r="17" spans="1:11" s="30" customFormat="1" x14ac:dyDescent="0.3">
      <c r="A17" s="31" t="s">
        <v>14</v>
      </c>
      <c r="B17" s="23"/>
      <c r="C17" s="1" t="s">
        <v>98</v>
      </c>
      <c r="D17" s="22" t="s">
        <v>70</v>
      </c>
      <c r="E17" s="22">
        <v>4</v>
      </c>
      <c r="F17" s="22">
        <v>4</v>
      </c>
      <c r="G17" s="23"/>
      <c r="H17" s="23"/>
      <c r="I17" s="5">
        <v>366071.42857142852</v>
      </c>
      <c r="J17" s="160"/>
      <c r="K17" s="20">
        <f t="shared" si="2"/>
        <v>-366071.42857142852</v>
      </c>
    </row>
    <row r="18" spans="1:11" ht="46.5" x14ac:dyDescent="0.35">
      <c r="A18" s="31" t="s">
        <v>15</v>
      </c>
      <c r="B18" s="15"/>
      <c r="C18" s="1" t="s">
        <v>99</v>
      </c>
      <c r="D18" s="22" t="s">
        <v>96</v>
      </c>
      <c r="E18" s="20">
        <v>5</v>
      </c>
      <c r="F18" s="16">
        <v>5</v>
      </c>
      <c r="G18" s="15"/>
      <c r="H18" s="15"/>
      <c r="I18" s="5">
        <v>86320</v>
      </c>
      <c r="J18" s="116">
        <v>86249.5</v>
      </c>
      <c r="K18" s="20">
        <f t="shared" si="2"/>
        <v>-70.5</v>
      </c>
    </row>
    <row r="19" spans="1:11" ht="139.5" x14ac:dyDescent="0.35">
      <c r="A19" s="31" t="s">
        <v>16</v>
      </c>
      <c r="B19" s="15"/>
      <c r="C19" s="1" t="s">
        <v>100</v>
      </c>
      <c r="D19" s="22" t="s">
        <v>70</v>
      </c>
      <c r="E19" s="20">
        <v>1</v>
      </c>
      <c r="F19" s="16">
        <v>1</v>
      </c>
      <c r="G19" s="15"/>
      <c r="H19" s="15"/>
      <c r="I19" s="5">
        <v>34000</v>
      </c>
      <c r="J19" s="116">
        <v>33950</v>
      </c>
      <c r="K19" s="20">
        <f t="shared" si="2"/>
        <v>-50</v>
      </c>
    </row>
    <row r="20" spans="1:11" ht="116.25" x14ac:dyDescent="0.35">
      <c r="A20" s="31" t="s">
        <v>17</v>
      </c>
      <c r="B20" s="15"/>
      <c r="C20" s="1" t="s">
        <v>101</v>
      </c>
      <c r="D20" s="22" t="s">
        <v>70</v>
      </c>
      <c r="E20" s="20">
        <v>1</v>
      </c>
      <c r="F20" s="16">
        <v>1</v>
      </c>
      <c r="G20" s="15"/>
      <c r="H20" s="15"/>
      <c r="I20" s="5">
        <v>55000</v>
      </c>
      <c r="J20" s="97">
        <v>54950</v>
      </c>
      <c r="K20" s="20">
        <f t="shared" si="2"/>
        <v>-50</v>
      </c>
    </row>
    <row r="21" spans="1:11" x14ac:dyDescent="0.35">
      <c r="A21" s="31" t="s">
        <v>110</v>
      </c>
      <c r="B21" s="15"/>
      <c r="C21" s="1" t="s">
        <v>102</v>
      </c>
      <c r="D21" s="22" t="s">
        <v>70</v>
      </c>
      <c r="E21" s="20">
        <v>1</v>
      </c>
      <c r="F21" s="16">
        <v>1</v>
      </c>
      <c r="G21" s="15"/>
      <c r="H21" s="15"/>
      <c r="I21" s="5">
        <v>19270</v>
      </c>
      <c r="J21" s="97">
        <v>18500</v>
      </c>
      <c r="K21" s="20">
        <f t="shared" si="2"/>
        <v>-770</v>
      </c>
    </row>
    <row r="22" spans="1:11" ht="93" x14ac:dyDescent="0.35">
      <c r="A22" s="31" t="s">
        <v>111</v>
      </c>
      <c r="B22" s="15"/>
      <c r="C22" s="1" t="s">
        <v>103</v>
      </c>
      <c r="D22" s="22" t="s">
        <v>70</v>
      </c>
      <c r="E22" s="20">
        <v>1</v>
      </c>
      <c r="F22" s="16">
        <v>1</v>
      </c>
      <c r="G22" s="15"/>
      <c r="H22" s="15"/>
      <c r="I22" s="5">
        <v>74000</v>
      </c>
      <c r="J22" s="97">
        <v>73850</v>
      </c>
      <c r="K22" s="20">
        <f t="shared" si="2"/>
        <v>-150</v>
      </c>
    </row>
    <row r="23" spans="1:11" x14ac:dyDescent="0.35">
      <c r="A23" s="31" t="s">
        <v>112</v>
      </c>
      <c r="B23" s="15"/>
      <c r="C23" s="1" t="s">
        <v>104</v>
      </c>
      <c r="D23" s="22" t="s">
        <v>70</v>
      </c>
      <c r="E23" s="20">
        <v>1</v>
      </c>
      <c r="F23" s="16">
        <v>1</v>
      </c>
      <c r="G23" s="15"/>
      <c r="H23" s="15"/>
      <c r="I23" s="5">
        <v>9300</v>
      </c>
      <c r="J23" s="97">
        <v>9300</v>
      </c>
      <c r="K23" s="20">
        <f t="shared" si="2"/>
        <v>0</v>
      </c>
    </row>
    <row r="24" spans="1:11" x14ac:dyDescent="0.35">
      <c r="A24" s="31" t="s">
        <v>113</v>
      </c>
      <c r="B24" s="15"/>
      <c r="C24" s="1" t="s">
        <v>105</v>
      </c>
      <c r="D24" s="22" t="s">
        <v>70</v>
      </c>
      <c r="E24" s="20">
        <v>1</v>
      </c>
      <c r="F24" s="16">
        <v>1</v>
      </c>
      <c r="G24" s="15"/>
      <c r="H24" s="15"/>
      <c r="I24" s="5">
        <v>28800</v>
      </c>
      <c r="J24" s="97">
        <v>28800</v>
      </c>
      <c r="K24" s="20">
        <f t="shared" si="2"/>
        <v>0</v>
      </c>
    </row>
    <row r="25" spans="1:11" x14ac:dyDescent="0.35">
      <c r="A25" s="31" t="s">
        <v>114</v>
      </c>
      <c r="B25" s="15"/>
      <c r="C25" s="1" t="s">
        <v>106</v>
      </c>
      <c r="D25" s="22" t="s">
        <v>70</v>
      </c>
      <c r="E25" s="20">
        <v>1</v>
      </c>
      <c r="F25" s="16">
        <v>1</v>
      </c>
      <c r="G25" s="15"/>
      <c r="H25" s="15"/>
      <c r="I25" s="5">
        <v>31964</v>
      </c>
      <c r="J25" s="97">
        <v>31964</v>
      </c>
      <c r="K25" s="20">
        <f t="shared" si="2"/>
        <v>0</v>
      </c>
    </row>
    <row r="26" spans="1:11" ht="46.5" x14ac:dyDescent="0.35">
      <c r="A26" s="31" t="s">
        <v>115</v>
      </c>
      <c r="B26" s="15"/>
      <c r="C26" s="1" t="s">
        <v>107</v>
      </c>
      <c r="D26" s="22" t="s">
        <v>70</v>
      </c>
      <c r="E26" s="20">
        <v>1</v>
      </c>
      <c r="F26" s="16">
        <v>1</v>
      </c>
      <c r="G26" s="15"/>
      <c r="H26" s="15"/>
      <c r="I26" s="5">
        <v>21500</v>
      </c>
      <c r="J26" s="97">
        <v>21500</v>
      </c>
      <c r="K26" s="20">
        <f t="shared" si="2"/>
        <v>0</v>
      </c>
    </row>
    <row r="27" spans="1:11" ht="46.5" x14ac:dyDescent="0.35">
      <c r="A27" s="31" t="s">
        <v>116</v>
      </c>
      <c r="B27" s="15"/>
      <c r="C27" s="4" t="s">
        <v>108</v>
      </c>
      <c r="D27" s="22" t="s">
        <v>70</v>
      </c>
      <c r="E27" s="20">
        <v>1</v>
      </c>
      <c r="F27" s="16">
        <v>1</v>
      </c>
      <c r="G27" s="15"/>
      <c r="H27" s="15"/>
      <c r="I27" s="5">
        <v>9980.77</v>
      </c>
      <c r="J27" s="97">
        <v>9980.77</v>
      </c>
      <c r="K27" s="20">
        <f t="shared" si="2"/>
        <v>0</v>
      </c>
    </row>
    <row r="28" spans="1:11" ht="46.5" x14ac:dyDescent="0.35">
      <c r="A28" s="31" t="s">
        <v>117</v>
      </c>
      <c r="B28" s="15"/>
      <c r="C28" s="2" t="s">
        <v>109</v>
      </c>
      <c r="D28" s="22" t="s">
        <v>70</v>
      </c>
      <c r="E28" s="20">
        <v>1</v>
      </c>
      <c r="F28" s="16">
        <v>1</v>
      </c>
      <c r="G28" s="15"/>
      <c r="H28" s="15"/>
      <c r="I28" s="5">
        <v>8277.973</v>
      </c>
      <c r="J28" s="97">
        <v>8277.973</v>
      </c>
      <c r="K28" s="20">
        <f t="shared" si="2"/>
        <v>0</v>
      </c>
    </row>
    <row r="29" spans="1:11" ht="45" x14ac:dyDescent="0.35">
      <c r="A29" s="44" t="s">
        <v>76</v>
      </c>
      <c r="B29" s="34"/>
      <c r="C29" s="35" t="s">
        <v>18</v>
      </c>
      <c r="D29" s="45"/>
      <c r="E29" s="46"/>
      <c r="F29" s="46"/>
      <c r="G29" s="34"/>
      <c r="H29" s="34"/>
      <c r="I29" s="39">
        <f>SUM(I30:I40)</f>
        <v>1134359.8014285709</v>
      </c>
      <c r="J29" s="39">
        <f>SUM(J30:J40)</f>
        <v>501762.52</v>
      </c>
      <c r="K29" s="42">
        <f t="shared" ref="K29:K91" si="3">J29-I29</f>
        <v>-632597.28142857086</v>
      </c>
    </row>
    <row r="30" spans="1:11" ht="69.75" x14ac:dyDescent="0.35">
      <c r="A30" s="31" t="s">
        <v>19</v>
      </c>
      <c r="B30" s="92"/>
      <c r="C30" s="3" t="s">
        <v>118</v>
      </c>
      <c r="D30" s="93" t="s">
        <v>70</v>
      </c>
      <c r="E30" s="94">
        <v>14</v>
      </c>
      <c r="F30" s="94">
        <v>14</v>
      </c>
      <c r="G30" s="92"/>
      <c r="H30" s="92"/>
      <c r="I30" s="5">
        <v>49316</v>
      </c>
      <c r="J30" s="97">
        <v>44291</v>
      </c>
      <c r="K30" s="95">
        <f>J30-I30</f>
        <v>-5025</v>
      </c>
    </row>
    <row r="31" spans="1:11" ht="116.25" x14ac:dyDescent="0.35">
      <c r="A31" s="31" t="s">
        <v>20</v>
      </c>
      <c r="B31" s="92"/>
      <c r="C31" s="3" t="s">
        <v>119</v>
      </c>
      <c r="D31" s="93" t="s">
        <v>56</v>
      </c>
      <c r="E31" s="94">
        <v>1</v>
      </c>
      <c r="F31" s="94">
        <v>1</v>
      </c>
      <c r="G31" s="92"/>
      <c r="H31" s="92"/>
      <c r="I31" s="96">
        <v>476678.37</v>
      </c>
      <c r="J31" s="97"/>
      <c r="K31" s="95">
        <f t="shared" ref="K31:K40" si="4">J31-I31</f>
        <v>-476678.37</v>
      </c>
    </row>
    <row r="32" spans="1:11" ht="116.25" x14ac:dyDescent="0.35">
      <c r="A32" s="31" t="s">
        <v>130</v>
      </c>
      <c r="B32" s="92"/>
      <c r="C32" s="3" t="s">
        <v>120</v>
      </c>
      <c r="D32" s="93" t="s">
        <v>121</v>
      </c>
      <c r="E32" s="94">
        <v>1</v>
      </c>
      <c r="F32" s="94">
        <v>1</v>
      </c>
      <c r="G32" s="92"/>
      <c r="H32" s="92"/>
      <c r="I32" s="96">
        <v>15444.38</v>
      </c>
      <c r="J32" s="97"/>
      <c r="K32" s="95">
        <f t="shared" si="4"/>
        <v>-15444.38</v>
      </c>
    </row>
    <row r="33" spans="1:11" ht="116.25" x14ac:dyDescent="0.35">
      <c r="A33" s="31" t="s">
        <v>131</v>
      </c>
      <c r="B33" s="92"/>
      <c r="C33" s="3" t="s">
        <v>122</v>
      </c>
      <c r="D33" s="93" t="s">
        <v>121</v>
      </c>
      <c r="E33" s="94">
        <v>1</v>
      </c>
      <c r="F33" s="94">
        <v>1</v>
      </c>
      <c r="G33" s="92"/>
      <c r="H33" s="92"/>
      <c r="I33" s="96">
        <v>5338.8</v>
      </c>
      <c r="J33" s="97"/>
      <c r="K33" s="95">
        <f t="shared" si="4"/>
        <v>-5338.8</v>
      </c>
    </row>
    <row r="34" spans="1:11" ht="69.75" x14ac:dyDescent="0.35">
      <c r="A34" s="31" t="s">
        <v>132</v>
      </c>
      <c r="B34" s="92"/>
      <c r="C34" s="3" t="s">
        <v>123</v>
      </c>
      <c r="D34" s="93" t="s">
        <v>70</v>
      </c>
      <c r="E34" s="94">
        <v>185</v>
      </c>
      <c r="F34" s="94">
        <v>185</v>
      </c>
      <c r="G34" s="92"/>
      <c r="H34" s="92"/>
      <c r="I34" s="97">
        <v>97290.178571428565</v>
      </c>
      <c r="J34" s="97"/>
      <c r="K34" s="95">
        <f t="shared" si="4"/>
        <v>-97290.178571428565</v>
      </c>
    </row>
    <row r="35" spans="1:11" ht="46.5" x14ac:dyDescent="0.35">
      <c r="A35" s="31" t="s">
        <v>133</v>
      </c>
      <c r="B35" s="92"/>
      <c r="C35" s="3" t="s">
        <v>124</v>
      </c>
      <c r="D35" s="93" t="s">
        <v>70</v>
      </c>
      <c r="E35" s="94">
        <v>82</v>
      </c>
      <c r="F35" s="94">
        <v>82</v>
      </c>
      <c r="G35" s="92"/>
      <c r="H35" s="92"/>
      <c r="I35" s="97">
        <v>137028.57142857101</v>
      </c>
      <c r="J35" s="97">
        <v>123561</v>
      </c>
      <c r="K35" s="95">
        <f t="shared" si="4"/>
        <v>-13467.571428571013</v>
      </c>
    </row>
    <row r="36" spans="1:11" ht="116.25" x14ac:dyDescent="0.35">
      <c r="A36" s="31" t="s">
        <v>134</v>
      </c>
      <c r="B36" s="92"/>
      <c r="C36" s="3" t="s">
        <v>125</v>
      </c>
      <c r="D36" s="93" t="s">
        <v>70</v>
      </c>
      <c r="E36" s="94">
        <v>12</v>
      </c>
      <c r="F36" s="94">
        <v>12</v>
      </c>
      <c r="G36" s="92"/>
      <c r="H36" s="92"/>
      <c r="I36" s="97">
        <v>43720</v>
      </c>
      <c r="J36" s="97">
        <f>(23224.32+16347.52)/1.12</f>
        <v>35331.999999999993</v>
      </c>
      <c r="K36" s="95">
        <f t="shared" si="4"/>
        <v>-8388.0000000000073</v>
      </c>
    </row>
    <row r="37" spans="1:11" ht="116.25" x14ac:dyDescent="0.35">
      <c r="A37" s="31" t="s">
        <v>135</v>
      </c>
      <c r="B37" s="92"/>
      <c r="C37" s="3" t="s">
        <v>126</v>
      </c>
      <c r="D37" s="93"/>
      <c r="E37" s="94">
        <v>300</v>
      </c>
      <c r="F37" s="94">
        <v>300</v>
      </c>
      <c r="G37" s="92"/>
      <c r="H37" s="92"/>
      <c r="I37" s="97">
        <f>(525.892*290)+(4800*10)</f>
        <v>200508.68000000002</v>
      </c>
      <c r="J37" s="97">
        <v>190483.52</v>
      </c>
      <c r="K37" s="95">
        <f t="shared" si="4"/>
        <v>-10025.160000000033</v>
      </c>
    </row>
    <row r="38" spans="1:11" ht="69.75" x14ac:dyDescent="0.35">
      <c r="A38" s="31" t="s">
        <v>136</v>
      </c>
      <c r="B38" s="92"/>
      <c r="C38" s="3" t="s">
        <v>127</v>
      </c>
      <c r="D38" s="93" t="s">
        <v>70</v>
      </c>
      <c r="E38" s="94">
        <v>2</v>
      </c>
      <c r="F38" s="94">
        <v>2</v>
      </c>
      <c r="G38" s="92"/>
      <c r="H38" s="92"/>
      <c r="I38" s="98">
        <v>38600</v>
      </c>
      <c r="J38" s="97">
        <v>38000</v>
      </c>
      <c r="K38" s="95">
        <f t="shared" si="4"/>
        <v>-600</v>
      </c>
    </row>
    <row r="39" spans="1:11" ht="69.75" x14ac:dyDescent="0.35">
      <c r="A39" s="31" t="s">
        <v>137</v>
      </c>
      <c r="B39" s="15"/>
      <c r="C39" s="3" t="s">
        <v>128</v>
      </c>
      <c r="D39" s="22" t="s">
        <v>70</v>
      </c>
      <c r="E39" s="20">
        <v>5</v>
      </c>
      <c r="F39" s="16">
        <v>5</v>
      </c>
      <c r="G39" s="15"/>
      <c r="H39" s="15"/>
      <c r="I39" s="99">
        <v>33434.82142857142</v>
      </c>
      <c r="J39" s="97">
        <v>33395</v>
      </c>
      <c r="K39" s="95">
        <f t="shared" si="4"/>
        <v>-39.821428571420256</v>
      </c>
    </row>
    <row r="40" spans="1:11" ht="46.5" x14ac:dyDescent="0.35">
      <c r="A40" s="32" t="s">
        <v>138</v>
      </c>
      <c r="B40" s="15"/>
      <c r="C40" s="25" t="s">
        <v>129</v>
      </c>
      <c r="D40" s="22" t="s">
        <v>70</v>
      </c>
      <c r="E40" s="20">
        <v>1</v>
      </c>
      <c r="F40" s="16">
        <v>1</v>
      </c>
      <c r="G40" s="15"/>
      <c r="H40" s="15"/>
      <c r="I40" s="99">
        <v>37000</v>
      </c>
      <c r="J40" s="97">
        <v>36700</v>
      </c>
      <c r="K40" s="95">
        <f t="shared" si="4"/>
        <v>-300</v>
      </c>
    </row>
    <row r="41" spans="1:11" ht="90" x14ac:dyDescent="0.35">
      <c r="A41" s="44" t="s">
        <v>64</v>
      </c>
      <c r="B41" s="34"/>
      <c r="C41" s="35" t="s">
        <v>33</v>
      </c>
      <c r="D41" s="45"/>
      <c r="E41" s="46"/>
      <c r="F41" s="46"/>
      <c r="G41" s="34"/>
      <c r="H41" s="34"/>
      <c r="I41" s="39">
        <f>SUM(I42:I44)</f>
        <v>72028.003299999997</v>
      </c>
      <c r="J41" s="39">
        <f>SUM(J42:J44)</f>
        <v>65269.894</v>
      </c>
      <c r="K41" s="43">
        <f t="shared" si="3"/>
        <v>-6758.1092999999964</v>
      </c>
    </row>
    <row r="42" spans="1:11" ht="40.5" x14ac:dyDescent="0.35">
      <c r="A42" s="31" t="s">
        <v>21</v>
      </c>
      <c r="B42" s="92"/>
      <c r="C42" s="100" t="s">
        <v>139</v>
      </c>
      <c r="D42" s="101" t="s">
        <v>22</v>
      </c>
      <c r="E42" s="96">
        <v>238</v>
      </c>
      <c r="F42" s="96">
        <v>238</v>
      </c>
      <c r="G42" s="92"/>
      <c r="H42" s="92"/>
      <c r="I42" s="96">
        <v>70927.910999999993</v>
      </c>
      <c r="J42" s="97">
        <v>64401.714</v>
      </c>
      <c r="K42" s="95">
        <f>J42-I42</f>
        <v>-6526.1969999999928</v>
      </c>
    </row>
    <row r="43" spans="1:11" ht="40.5" x14ac:dyDescent="0.35">
      <c r="A43" s="31" t="s">
        <v>77</v>
      </c>
      <c r="B43" s="15"/>
      <c r="C43" s="100" t="s">
        <v>140</v>
      </c>
      <c r="D43" s="101" t="s">
        <v>121</v>
      </c>
      <c r="E43" s="96">
        <v>1</v>
      </c>
      <c r="F43" s="96">
        <v>1</v>
      </c>
      <c r="G43" s="15"/>
      <c r="H43" s="15"/>
      <c r="I43" s="96">
        <v>141.85599999999999</v>
      </c>
      <c r="J43" s="97">
        <v>128.803</v>
      </c>
      <c r="K43" s="95">
        <f t="shared" ref="K43:K44" si="5">J43-I43</f>
        <v>-13.052999999999997</v>
      </c>
    </row>
    <row r="44" spans="1:11" ht="40.5" x14ac:dyDescent="0.35">
      <c r="A44" s="32" t="s">
        <v>142</v>
      </c>
      <c r="B44" s="15"/>
      <c r="C44" s="100" t="s">
        <v>141</v>
      </c>
      <c r="D44" s="101" t="s">
        <v>121</v>
      </c>
      <c r="E44" s="96">
        <v>1</v>
      </c>
      <c r="F44" s="96">
        <v>1</v>
      </c>
      <c r="G44" s="15"/>
      <c r="H44" s="15"/>
      <c r="I44" s="96">
        <v>958.23630000000003</v>
      </c>
      <c r="J44" s="116">
        <v>739.37699999999995</v>
      </c>
      <c r="K44" s="95">
        <f t="shared" si="5"/>
        <v>-218.85930000000008</v>
      </c>
    </row>
    <row r="45" spans="1:11" ht="90" x14ac:dyDescent="0.35">
      <c r="A45" s="33">
        <v>5</v>
      </c>
      <c r="B45" s="34"/>
      <c r="C45" s="35" t="s">
        <v>78</v>
      </c>
      <c r="D45" s="38"/>
      <c r="E45" s="42"/>
      <c r="F45" s="42"/>
      <c r="G45" s="34"/>
      <c r="H45" s="34"/>
      <c r="I45" s="39">
        <f>SUM(I46:I86)</f>
        <v>170264.08939513855</v>
      </c>
      <c r="J45" s="39">
        <f>SUM(J46:J86)</f>
        <v>126132.72535714287</v>
      </c>
      <c r="K45" s="43">
        <f t="shared" si="3"/>
        <v>-44131.364037995678</v>
      </c>
    </row>
    <row r="46" spans="1:11" s="105" customFormat="1" ht="40.5" x14ac:dyDescent="0.35">
      <c r="A46" s="110" t="s">
        <v>23</v>
      </c>
      <c r="B46" s="92"/>
      <c r="C46" s="106" t="s">
        <v>143</v>
      </c>
      <c r="D46" s="101" t="s">
        <v>82</v>
      </c>
      <c r="E46" s="96">
        <v>1</v>
      </c>
      <c r="F46" s="95">
        <v>1</v>
      </c>
      <c r="G46" s="92"/>
      <c r="H46" s="92"/>
      <c r="I46" s="96">
        <v>5996.05</v>
      </c>
      <c r="J46" s="116">
        <v>5096.6000000000004</v>
      </c>
      <c r="K46" s="95">
        <f>J46-I46</f>
        <v>-899.44999999999982</v>
      </c>
    </row>
    <row r="47" spans="1:11" s="105" customFormat="1" ht="40.5" x14ac:dyDescent="0.35">
      <c r="A47" s="111" t="s">
        <v>24</v>
      </c>
      <c r="B47" s="92"/>
      <c r="C47" s="106" t="s">
        <v>144</v>
      </c>
      <c r="D47" s="101" t="s">
        <v>121</v>
      </c>
      <c r="E47" s="107">
        <v>1</v>
      </c>
      <c r="F47" s="95">
        <v>1</v>
      </c>
      <c r="G47" s="92"/>
      <c r="H47" s="92"/>
      <c r="I47" s="96">
        <v>6907.95</v>
      </c>
      <c r="J47" s="116">
        <v>5871.8</v>
      </c>
      <c r="K47" s="95">
        <f t="shared" ref="K47:K86" si="6">J47-I47</f>
        <v>-1036.1499999999996</v>
      </c>
    </row>
    <row r="48" spans="1:11" s="105" customFormat="1" ht="40.5" x14ac:dyDescent="0.35">
      <c r="A48" s="111" t="s">
        <v>53</v>
      </c>
      <c r="B48" s="92"/>
      <c r="C48" s="100" t="s">
        <v>145</v>
      </c>
      <c r="D48" s="101" t="s">
        <v>121</v>
      </c>
      <c r="E48" s="107">
        <v>1</v>
      </c>
      <c r="F48" s="95">
        <v>1</v>
      </c>
      <c r="G48" s="92"/>
      <c r="H48" s="92"/>
      <c r="I48" s="96">
        <v>8696.9599999999991</v>
      </c>
      <c r="J48" s="116">
        <v>7392.45</v>
      </c>
      <c r="K48" s="95">
        <f t="shared" si="6"/>
        <v>-1304.5099999999993</v>
      </c>
    </row>
    <row r="49" spans="1:11" s="105" customFormat="1" ht="101.25" x14ac:dyDescent="0.35">
      <c r="A49" s="111" t="s">
        <v>25</v>
      </c>
      <c r="B49" s="92"/>
      <c r="C49" s="100" t="s">
        <v>146</v>
      </c>
      <c r="D49" s="101" t="s">
        <v>121</v>
      </c>
      <c r="E49" s="107">
        <v>1</v>
      </c>
      <c r="F49" s="95">
        <v>1</v>
      </c>
      <c r="G49" s="92"/>
      <c r="H49" s="92"/>
      <c r="I49" s="96">
        <v>2087.0979991099998</v>
      </c>
      <c r="J49" s="116">
        <v>1773.95</v>
      </c>
      <c r="K49" s="95">
        <f t="shared" si="6"/>
        <v>-313.14799910999977</v>
      </c>
    </row>
    <row r="50" spans="1:11" s="105" customFormat="1" ht="101.25" x14ac:dyDescent="0.35">
      <c r="A50" s="111" t="s">
        <v>26</v>
      </c>
      <c r="B50" s="92"/>
      <c r="C50" s="100" t="s">
        <v>147</v>
      </c>
      <c r="D50" s="101" t="s">
        <v>121</v>
      </c>
      <c r="E50" s="96">
        <v>1</v>
      </c>
      <c r="F50" s="95">
        <v>1</v>
      </c>
      <c r="G50" s="92"/>
      <c r="H50" s="92"/>
      <c r="I50" s="96">
        <v>2303.4825745999997</v>
      </c>
      <c r="J50" s="116">
        <v>1957.55</v>
      </c>
      <c r="K50" s="95">
        <f t="shared" si="6"/>
        <v>-345.93257459999973</v>
      </c>
    </row>
    <row r="51" spans="1:11" s="105" customFormat="1" ht="101.25" x14ac:dyDescent="0.35">
      <c r="A51" s="111" t="s">
        <v>65</v>
      </c>
      <c r="B51" s="92"/>
      <c r="C51" s="100" t="s">
        <v>148</v>
      </c>
      <c r="D51" s="101" t="s">
        <v>121</v>
      </c>
      <c r="E51" s="96">
        <v>1</v>
      </c>
      <c r="F51" s="96">
        <v>1</v>
      </c>
      <c r="G51" s="92"/>
      <c r="H51" s="92"/>
      <c r="I51" s="96">
        <v>8150</v>
      </c>
      <c r="J51" s="116">
        <v>6586.2437499999996</v>
      </c>
      <c r="K51" s="95">
        <f t="shared" si="6"/>
        <v>-1563.7562500000004</v>
      </c>
    </row>
    <row r="52" spans="1:11" s="105" customFormat="1" ht="60.75" x14ac:dyDescent="0.35">
      <c r="A52" s="111" t="s">
        <v>66</v>
      </c>
      <c r="B52" s="92"/>
      <c r="C52" s="100" t="s">
        <v>149</v>
      </c>
      <c r="D52" s="101" t="s">
        <v>121</v>
      </c>
      <c r="E52" s="96">
        <v>1</v>
      </c>
      <c r="F52" s="96">
        <v>1</v>
      </c>
      <c r="G52" s="92"/>
      <c r="H52" s="92"/>
      <c r="I52" s="96">
        <v>26570</v>
      </c>
      <c r="J52" s="96"/>
      <c r="K52" s="95">
        <f t="shared" si="6"/>
        <v>-26570</v>
      </c>
    </row>
    <row r="53" spans="1:11" s="105" customFormat="1" ht="81" x14ac:dyDescent="0.35">
      <c r="A53" s="111" t="s">
        <v>27</v>
      </c>
      <c r="B53" s="92"/>
      <c r="C53" s="108" t="s">
        <v>150</v>
      </c>
      <c r="D53" s="101" t="s">
        <v>121</v>
      </c>
      <c r="E53" s="96">
        <v>1</v>
      </c>
      <c r="F53" s="96">
        <v>1</v>
      </c>
      <c r="G53" s="92"/>
      <c r="H53" s="92"/>
      <c r="I53" s="112">
        <v>10030</v>
      </c>
      <c r="J53" s="116">
        <v>10030</v>
      </c>
      <c r="K53" s="95">
        <f t="shared" si="6"/>
        <v>0</v>
      </c>
    </row>
    <row r="54" spans="1:11" s="105" customFormat="1" ht="81" x14ac:dyDescent="0.35">
      <c r="A54" s="111" t="s">
        <v>28</v>
      </c>
      <c r="B54" s="92"/>
      <c r="C54" s="108" t="s">
        <v>151</v>
      </c>
      <c r="D54" s="101" t="s">
        <v>121</v>
      </c>
      <c r="E54" s="96">
        <v>1</v>
      </c>
      <c r="F54" s="96">
        <v>1</v>
      </c>
      <c r="G54" s="92"/>
      <c r="H54" s="92"/>
      <c r="I54" s="112">
        <v>8925</v>
      </c>
      <c r="J54" s="116">
        <v>8925</v>
      </c>
      <c r="K54" s="95">
        <f t="shared" si="6"/>
        <v>0</v>
      </c>
    </row>
    <row r="55" spans="1:11" s="105" customFormat="1" ht="101.25" x14ac:dyDescent="0.35">
      <c r="A55" s="111" t="s">
        <v>67</v>
      </c>
      <c r="B55" s="92"/>
      <c r="C55" s="109" t="s">
        <v>152</v>
      </c>
      <c r="D55" s="101" t="s">
        <v>121</v>
      </c>
      <c r="E55" s="96">
        <v>1</v>
      </c>
      <c r="F55" s="96">
        <v>1</v>
      </c>
      <c r="G55" s="92"/>
      <c r="H55" s="92"/>
      <c r="I55" s="112">
        <v>11967.999999999998</v>
      </c>
      <c r="J55" s="116">
        <v>11968</v>
      </c>
      <c r="K55" s="95">
        <f t="shared" si="6"/>
        <v>0</v>
      </c>
    </row>
    <row r="56" spans="1:11" s="105" customFormat="1" ht="60.75" x14ac:dyDescent="0.35">
      <c r="A56" s="111" t="s">
        <v>29</v>
      </c>
      <c r="B56" s="92"/>
      <c r="C56" s="108" t="s">
        <v>153</v>
      </c>
      <c r="D56" s="101" t="s">
        <v>121</v>
      </c>
      <c r="E56" s="96">
        <v>1</v>
      </c>
      <c r="F56" s="96">
        <v>1</v>
      </c>
      <c r="G56" s="92"/>
      <c r="H56" s="92"/>
      <c r="I56" s="112">
        <v>1275</v>
      </c>
      <c r="J56" s="97">
        <v>1275</v>
      </c>
      <c r="K56" s="95">
        <f t="shared" si="6"/>
        <v>0</v>
      </c>
    </row>
    <row r="57" spans="1:11" s="105" customFormat="1" ht="60.75" x14ac:dyDescent="0.35">
      <c r="A57" s="111" t="s">
        <v>54</v>
      </c>
      <c r="B57" s="92"/>
      <c r="C57" s="109" t="s">
        <v>154</v>
      </c>
      <c r="D57" s="101" t="s">
        <v>121</v>
      </c>
      <c r="E57" s="96">
        <v>1</v>
      </c>
      <c r="F57" s="96">
        <v>1</v>
      </c>
      <c r="G57" s="92"/>
      <c r="H57" s="92"/>
      <c r="I57" s="112">
        <v>9712</v>
      </c>
      <c r="J57" s="116">
        <v>9712.1</v>
      </c>
      <c r="K57" s="95">
        <f t="shared" si="6"/>
        <v>0.1000000000003638</v>
      </c>
    </row>
    <row r="58" spans="1:11" s="105" customFormat="1" ht="60.75" x14ac:dyDescent="0.35">
      <c r="A58" s="111" t="s">
        <v>30</v>
      </c>
      <c r="B58" s="92"/>
      <c r="C58" s="109" t="s">
        <v>155</v>
      </c>
      <c r="D58" s="101" t="s">
        <v>121</v>
      </c>
      <c r="E58" s="96">
        <v>1</v>
      </c>
      <c r="F58" s="96">
        <v>1</v>
      </c>
      <c r="G58" s="92"/>
      <c r="H58" s="92"/>
      <c r="I58" s="112">
        <v>2199.7999999999997</v>
      </c>
      <c r="J58" s="112"/>
      <c r="K58" s="95">
        <f t="shared" si="6"/>
        <v>-2199.7999999999997</v>
      </c>
    </row>
    <row r="59" spans="1:11" s="105" customFormat="1" ht="40.5" x14ac:dyDescent="0.35">
      <c r="A59" s="111" t="s">
        <v>79</v>
      </c>
      <c r="B59" s="92"/>
      <c r="C59" s="109" t="s">
        <v>156</v>
      </c>
      <c r="D59" s="101" t="s">
        <v>121</v>
      </c>
      <c r="E59" s="96">
        <v>1</v>
      </c>
      <c r="F59" s="96">
        <v>1</v>
      </c>
      <c r="G59" s="92"/>
      <c r="H59" s="92"/>
      <c r="I59" s="112">
        <f>4620.65/1.12</f>
        <v>4125.580357142856</v>
      </c>
      <c r="J59" s="97">
        <v>4125.580357142856</v>
      </c>
      <c r="K59" s="95">
        <f t="shared" si="6"/>
        <v>0</v>
      </c>
    </row>
    <row r="60" spans="1:11" s="105" customFormat="1" ht="40.5" x14ac:dyDescent="0.35">
      <c r="A60" s="111" t="s">
        <v>81</v>
      </c>
      <c r="B60" s="92"/>
      <c r="C60" s="109" t="s">
        <v>157</v>
      </c>
      <c r="D60" s="101" t="s">
        <v>121</v>
      </c>
      <c r="E60" s="96">
        <v>1</v>
      </c>
      <c r="F60" s="96">
        <v>1</v>
      </c>
      <c r="G60" s="92"/>
      <c r="H60" s="92"/>
      <c r="I60" s="112">
        <v>8649.6</v>
      </c>
      <c r="J60" s="112"/>
      <c r="K60" s="95">
        <f t="shared" si="6"/>
        <v>-8649.6</v>
      </c>
    </row>
    <row r="61" spans="1:11" s="105" customFormat="1" ht="40.5" x14ac:dyDescent="0.35">
      <c r="A61" s="111" t="s">
        <v>80</v>
      </c>
      <c r="B61" s="92"/>
      <c r="C61" s="109" t="s">
        <v>158</v>
      </c>
      <c r="D61" s="101" t="s">
        <v>121</v>
      </c>
      <c r="E61" s="96">
        <v>1</v>
      </c>
      <c r="F61" s="96">
        <v>1</v>
      </c>
      <c r="G61" s="92"/>
      <c r="H61" s="92"/>
      <c r="I61" s="112">
        <v>11567.65</v>
      </c>
      <c r="J61" s="97">
        <v>11567.65</v>
      </c>
      <c r="K61" s="95">
        <f t="shared" si="6"/>
        <v>0</v>
      </c>
    </row>
    <row r="62" spans="1:11" s="105" customFormat="1" ht="40.5" x14ac:dyDescent="0.35">
      <c r="A62" s="111" t="s">
        <v>184</v>
      </c>
      <c r="B62" s="92"/>
      <c r="C62" s="109" t="s">
        <v>159</v>
      </c>
      <c r="D62" s="101" t="s">
        <v>121</v>
      </c>
      <c r="E62" s="96">
        <v>1</v>
      </c>
      <c r="F62" s="96">
        <v>1</v>
      </c>
      <c r="G62" s="92"/>
      <c r="H62" s="92"/>
      <c r="I62" s="112">
        <v>7842.1</v>
      </c>
      <c r="J62" s="97">
        <v>7842.1</v>
      </c>
      <c r="K62" s="95">
        <f t="shared" si="6"/>
        <v>0</v>
      </c>
    </row>
    <row r="63" spans="1:11" s="105" customFormat="1" ht="40.5" x14ac:dyDescent="0.35">
      <c r="A63" s="111" t="s">
        <v>185</v>
      </c>
      <c r="B63" s="92"/>
      <c r="C63" s="109" t="s">
        <v>160</v>
      </c>
      <c r="D63" s="101" t="s">
        <v>121</v>
      </c>
      <c r="E63" s="96">
        <v>1</v>
      </c>
      <c r="F63" s="96">
        <v>1</v>
      </c>
      <c r="G63" s="92"/>
      <c r="H63" s="92"/>
      <c r="I63" s="112">
        <v>1723.35</v>
      </c>
      <c r="J63" s="97">
        <v>1723.35</v>
      </c>
      <c r="K63" s="95">
        <f t="shared" si="6"/>
        <v>0</v>
      </c>
    </row>
    <row r="64" spans="1:11" s="105" customFormat="1" ht="40.5" x14ac:dyDescent="0.35">
      <c r="A64" s="111" t="s">
        <v>186</v>
      </c>
      <c r="B64" s="92"/>
      <c r="C64" s="109" t="s">
        <v>161</v>
      </c>
      <c r="D64" s="101" t="s">
        <v>121</v>
      </c>
      <c r="E64" s="96">
        <v>1</v>
      </c>
      <c r="F64" s="96">
        <v>1</v>
      </c>
      <c r="G64" s="92"/>
      <c r="H64" s="92"/>
      <c r="I64" s="112">
        <v>3416.6196428571425</v>
      </c>
      <c r="J64" s="97">
        <v>3416.6196428571425</v>
      </c>
      <c r="K64" s="95">
        <f t="shared" si="6"/>
        <v>0</v>
      </c>
    </row>
    <row r="65" spans="1:11" s="105" customFormat="1" ht="40.5" x14ac:dyDescent="0.35">
      <c r="A65" s="111" t="s">
        <v>187</v>
      </c>
      <c r="B65" s="92"/>
      <c r="C65" s="109" t="s">
        <v>162</v>
      </c>
      <c r="D65" s="101" t="s">
        <v>121</v>
      </c>
      <c r="E65" s="96">
        <v>1</v>
      </c>
      <c r="F65" s="96">
        <v>1</v>
      </c>
      <c r="G65" s="92"/>
      <c r="H65" s="92"/>
      <c r="I65" s="112">
        <v>1033.4098214285714</v>
      </c>
      <c r="J65" s="97">
        <v>1033.4098214285714</v>
      </c>
      <c r="K65" s="95">
        <f t="shared" si="6"/>
        <v>0</v>
      </c>
    </row>
    <row r="66" spans="1:11" s="105" customFormat="1" ht="60.75" x14ac:dyDescent="0.35">
      <c r="A66" s="111" t="s">
        <v>188</v>
      </c>
      <c r="B66" s="92"/>
      <c r="C66" s="109" t="s">
        <v>163</v>
      </c>
      <c r="D66" s="101" t="s">
        <v>121</v>
      </c>
      <c r="E66" s="96">
        <v>1</v>
      </c>
      <c r="F66" s="96">
        <v>1</v>
      </c>
      <c r="G66" s="92"/>
      <c r="H66" s="92"/>
      <c r="I66" s="112">
        <v>4377.25</v>
      </c>
      <c r="J66" s="97">
        <v>4377.25</v>
      </c>
      <c r="K66" s="95">
        <f t="shared" si="6"/>
        <v>0</v>
      </c>
    </row>
    <row r="67" spans="1:11" s="105" customFormat="1" ht="40.5" x14ac:dyDescent="0.35">
      <c r="A67" s="111" t="s">
        <v>189</v>
      </c>
      <c r="B67" s="92"/>
      <c r="C67" s="109" t="s">
        <v>164</v>
      </c>
      <c r="D67" s="101" t="s">
        <v>121</v>
      </c>
      <c r="E67" s="96">
        <v>1</v>
      </c>
      <c r="F67" s="96">
        <v>1</v>
      </c>
      <c r="G67" s="92"/>
      <c r="H67" s="92"/>
      <c r="I67" s="112">
        <v>1323.7999999999997</v>
      </c>
      <c r="J67" s="97">
        <v>1323.7999999999997</v>
      </c>
      <c r="K67" s="95">
        <f t="shared" si="6"/>
        <v>0</v>
      </c>
    </row>
    <row r="68" spans="1:11" s="105" customFormat="1" ht="60.75" x14ac:dyDescent="0.35">
      <c r="A68" s="111" t="s">
        <v>190</v>
      </c>
      <c r="B68" s="92"/>
      <c r="C68" s="109" t="s">
        <v>165</v>
      </c>
      <c r="D68" s="101" t="s">
        <v>121</v>
      </c>
      <c r="E68" s="96">
        <v>1</v>
      </c>
      <c r="F68" s="96">
        <v>1</v>
      </c>
      <c r="G68" s="92"/>
      <c r="H68" s="92"/>
      <c r="I68" s="112">
        <v>1531.88</v>
      </c>
      <c r="J68" s="97">
        <v>1531.88</v>
      </c>
      <c r="K68" s="95">
        <f t="shared" si="6"/>
        <v>0</v>
      </c>
    </row>
    <row r="69" spans="1:11" s="105" customFormat="1" ht="60.75" x14ac:dyDescent="0.35">
      <c r="A69" s="111" t="s">
        <v>191</v>
      </c>
      <c r="B69" s="92"/>
      <c r="C69" s="109" t="s">
        <v>166</v>
      </c>
      <c r="D69" s="101" t="s">
        <v>121</v>
      </c>
      <c r="E69" s="96">
        <v>1</v>
      </c>
      <c r="F69" s="96">
        <v>1</v>
      </c>
      <c r="G69" s="92"/>
      <c r="H69" s="92"/>
      <c r="I69" s="112">
        <v>1206.106</v>
      </c>
      <c r="J69" s="116">
        <v>1206.106</v>
      </c>
      <c r="K69" s="95">
        <f t="shared" si="6"/>
        <v>0</v>
      </c>
    </row>
    <row r="70" spans="1:11" s="105" customFormat="1" ht="101.25" x14ac:dyDescent="0.35">
      <c r="A70" s="111" t="s">
        <v>192</v>
      </c>
      <c r="B70" s="92"/>
      <c r="C70" s="109" t="s">
        <v>167</v>
      </c>
      <c r="D70" s="101" t="s">
        <v>121</v>
      </c>
      <c r="E70" s="96">
        <v>1</v>
      </c>
      <c r="F70" s="96">
        <v>1</v>
      </c>
      <c r="G70" s="92"/>
      <c r="H70" s="92"/>
      <c r="I70" s="112">
        <v>1332.3040000000001</v>
      </c>
      <c r="J70" s="97">
        <v>1332.3040000000001</v>
      </c>
      <c r="K70" s="95">
        <f t="shared" si="6"/>
        <v>0</v>
      </c>
    </row>
    <row r="71" spans="1:11" s="105" customFormat="1" ht="81" x14ac:dyDescent="0.35">
      <c r="A71" s="111" t="s">
        <v>193</v>
      </c>
      <c r="B71" s="92"/>
      <c r="C71" s="109" t="s">
        <v>168</v>
      </c>
      <c r="D71" s="101" t="s">
        <v>121</v>
      </c>
      <c r="E71" s="96">
        <v>1</v>
      </c>
      <c r="F71" s="96">
        <v>1</v>
      </c>
      <c r="G71" s="92"/>
      <c r="H71" s="92"/>
      <c r="I71" s="112">
        <v>268.23899999999998</v>
      </c>
      <c r="J71" s="97">
        <v>268.23899999999998</v>
      </c>
      <c r="K71" s="95">
        <f t="shared" si="6"/>
        <v>0</v>
      </c>
    </row>
    <row r="72" spans="1:11" s="105" customFormat="1" ht="60.75" x14ac:dyDescent="0.35">
      <c r="A72" s="111" t="s">
        <v>194</v>
      </c>
      <c r="B72" s="92"/>
      <c r="C72" s="109" t="s">
        <v>169</v>
      </c>
      <c r="D72" s="101" t="s">
        <v>121</v>
      </c>
      <c r="E72" s="96">
        <v>1</v>
      </c>
      <c r="F72" s="96">
        <v>1</v>
      </c>
      <c r="G72" s="92"/>
      <c r="H72" s="92"/>
      <c r="I72" s="112">
        <v>462.90600000000001</v>
      </c>
      <c r="J72" s="97">
        <v>462.90600000000001</v>
      </c>
      <c r="K72" s="95">
        <f t="shared" si="6"/>
        <v>0</v>
      </c>
    </row>
    <row r="73" spans="1:11" s="105" customFormat="1" ht="81" x14ac:dyDescent="0.35">
      <c r="A73" s="111" t="s">
        <v>195</v>
      </c>
      <c r="B73" s="92"/>
      <c r="C73" s="109" t="s">
        <v>170</v>
      </c>
      <c r="D73" s="101" t="s">
        <v>121</v>
      </c>
      <c r="E73" s="96">
        <v>1</v>
      </c>
      <c r="F73" s="96">
        <v>1</v>
      </c>
      <c r="G73" s="92"/>
      <c r="H73" s="92"/>
      <c r="I73" s="112">
        <v>437.83300000000003</v>
      </c>
      <c r="J73" s="97">
        <v>437.83300000000003</v>
      </c>
      <c r="K73" s="95">
        <f t="shared" si="6"/>
        <v>0</v>
      </c>
    </row>
    <row r="74" spans="1:11" s="105" customFormat="1" ht="101.25" x14ac:dyDescent="0.35">
      <c r="A74" s="111" t="s">
        <v>196</v>
      </c>
      <c r="B74" s="92"/>
      <c r="C74" s="109" t="s">
        <v>171</v>
      </c>
      <c r="D74" s="101" t="s">
        <v>121</v>
      </c>
      <c r="E74" s="96">
        <v>1</v>
      </c>
      <c r="F74" s="96">
        <v>1</v>
      </c>
      <c r="G74" s="92"/>
      <c r="H74" s="92"/>
      <c r="I74" s="112">
        <v>396.78699999999998</v>
      </c>
      <c r="J74" s="97">
        <v>396.78699999999998</v>
      </c>
      <c r="K74" s="95">
        <f t="shared" si="6"/>
        <v>0</v>
      </c>
    </row>
    <row r="75" spans="1:11" ht="40.5" x14ac:dyDescent="0.35">
      <c r="A75" s="111" t="s">
        <v>197</v>
      </c>
      <c r="B75" s="15"/>
      <c r="C75" s="109" t="s">
        <v>172</v>
      </c>
      <c r="D75" s="101" t="s">
        <v>121</v>
      </c>
      <c r="E75" s="96">
        <v>1</v>
      </c>
      <c r="F75" s="20">
        <v>1</v>
      </c>
      <c r="G75" s="15"/>
      <c r="H75" s="15"/>
      <c r="I75" s="112">
        <v>1248.6590000000001</v>
      </c>
      <c r="J75" s="112"/>
      <c r="K75" s="95">
        <f t="shared" si="6"/>
        <v>-1248.6590000000001</v>
      </c>
    </row>
    <row r="76" spans="1:11" ht="40.5" x14ac:dyDescent="0.35">
      <c r="A76" s="111" t="s">
        <v>198</v>
      </c>
      <c r="B76" s="15"/>
      <c r="C76" s="109" t="s">
        <v>173</v>
      </c>
      <c r="D76" s="101" t="s">
        <v>121</v>
      </c>
      <c r="E76" s="96">
        <v>1</v>
      </c>
      <c r="F76" s="20">
        <v>1</v>
      </c>
      <c r="G76" s="15"/>
      <c r="H76" s="15"/>
      <c r="I76" s="112">
        <v>1393.672</v>
      </c>
      <c r="J76" s="97">
        <v>1393.672</v>
      </c>
      <c r="K76" s="95">
        <f t="shared" si="6"/>
        <v>0</v>
      </c>
    </row>
    <row r="77" spans="1:11" ht="81" x14ac:dyDescent="0.35">
      <c r="A77" s="111" t="s">
        <v>199</v>
      </c>
      <c r="B77" s="15"/>
      <c r="C77" s="109" t="s">
        <v>174</v>
      </c>
      <c r="D77" s="101" t="s">
        <v>121</v>
      </c>
      <c r="E77" s="96">
        <v>1</v>
      </c>
      <c r="F77" s="20">
        <v>1</v>
      </c>
      <c r="G77" s="15"/>
      <c r="H77" s="15"/>
      <c r="I77" s="112">
        <v>1487.191</v>
      </c>
      <c r="J77" s="116">
        <v>1487.191</v>
      </c>
      <c r="K77" s="95">
        <f t="shared" si="6"/>
        <v>0</v>
      </c>
    </row>
    <row r="78" spans="1:11" ht="60.75" x14ac:dyDescent="0.35">
      <c r="A78" s="111" t="s">
        <v>200</v>
      </c>
      <c r="B78" s="15"/>
      <c r="C78" s="109" t="s">
        <v>175</v>
      </c>
      <c r="D78" s="101" t="s">
        <v>121</v>
      </c>
      <c r="E78" s="96">
        <v>1</v>
      </c>
      <c r="F78" s="20">
        <v>1</v>
      </c>
      <c r="G78" s="15"/>
      <c r="H78" s="15"/>
      <c r="I78" s="112">
        <v>1310.2940000000001</v>
      </c>
      <c r="J78" s="116">
        <v>1310.2940000000001</v>
      </c>
      <c r="K78" s="95">
        <f t="shared" si="6"/>
        <v>0</v>
      </c>
    </row>
    <row r="79" spans="1:11" ht="81" x14ac:dyDescent="0.35">
      <c r="A79" s="111" t="s">
        <v>201</v>
      </c>
      <c r="B79" s="15"/>
      <c r="C79" s="109" t="s">
        <v>176</v>
      </c>
      <c r="D79" s="101" t="s">
        <v>121</v>
      </c>
      <c r="E79" s="96">
        <v>1</v>
      </c>
      <c r="F79" s="20">
        <v>1</v>
      </c>
      <c r="G79" s="15"/>
      <c r="H79" s="15"/>
      <c r="I79" s="112">
        <v>1531.5519999999999</v>
      </c>
      <c r="J79" s="116">
        <v>1531.5517857142856</v>
      </c>
      <c r="K79" s="95">
        <f t="shared" si="6"/>
        <v>-2.1428571426440612E-4</v>
      </c>
    </row>
    <row r="80" spans="1:11" ht="81" x14ac:dyDescent="0.35">
      <c r="A80" s="111" t="s">
        <v>202</v>
      </c>
      <c r="B80" s="15"/>
      <c r="C80" s="109" t="s">
        <v>177</v>
      </c>
      <c r="D80" s="101" t="s">
        <v>121</v>
      </c>
      <c r="E80" s="96">
        <v>1</v>
      </c>
      <c r="F80" s="20">
        <v>1</v>
      </c>
      <c r="G80" s="15"/>
      <c r="H80" s="15"/>
      <c r="I80" s="112">
        <v>1519.0550000000001</v>
      </c>
      <c r="J80" s="116">
        <v>1519.0550000000001</v>
      </c>
      <c r="K80" s="95">
        <f t="shared" si="6"/>
        <v>0</v>
      </c>
    </row>
    <row r="81" spans="1:11" ht="40.5" x14ac:dyDescent="0.35">
      <c r="A81" s="111" t="s">
        <v>203</v>
      </c>
      <c r="B81" s="15"/>
      <c r="C81" s="109" t="s">
        <v>178</v>
      </c>
      <c r="D81" s="101" t="s">
        <v>121</v>
      </c>
      <c r="E81" s="96">
        <v>1</v>
      </c>
      <c r="F81" s="20">
        <v>1</v>
      </c>
      <c r="G81" s="15"/>
      <c r="H81" s="15"/>
      <c r="I81" s="112">
        <v>1103.972</v>
      </c>
      <c r="J81" s="116">
        <v>1104</v>
      </c>
      <c r="K81" s="95">
        <f t="shared" si="6"/>
        <v>2.8000000000020009E-2</v>
      </c>
    </row>
    <row r="82" spans="1:11" ht="101.25" x14ac:dyDescent="0.35">
      <c r="A82" s="111" t="s">
        <v>204</v>
      </c>
      <c r="B82" s="15"/>
      <c r="C82" s="109" t="s">
        <v>179</v>
      </c>
      <c r="D82" s="101" t="s">
        <v>121</v>
      </c>
      <c r="E82" s="96">
        <v>1</v>
      </c>
      <c r="F82" s="20">
        <v>1</v>
      </c>
      <c r="G82" s="15"/>
      <c r="H82" s="15"/>
      <c r="I82" s="112">
        <v>1086.4860000000001</v>
      </c>
      <c r="J82" s="116">
        <v>1086</v>
      </c>
      <c r="K82" s="95">
        <f t="shared" si="6"/>
        <v>-0.48600000000010368</v>
      </c>
    </row>
    <row r="83" spans="1:11" ht="40.5" x14ac:dyDescent="0.35">
      <c r="A83" s="111" t="s">
        <v>205</v>
      </c>
      <c r="B83" s="15"/>
      <c r="C83" s="109" t="s">
        <v>180</v>
      </c>
      <c r="D83" s="101" t="s">
        <v>121</v>
      </c>
      <c r="E83" s="96">
        <v>1</v>
      </c>
      <c r="F83" s="20">
        <v>1</v>
      </c>
      <c r="G83" s="15"/>
      <c r="H83" s="15"/>
      <c r="I83" s="112">
        <v>997.77</v>
      </c>
      <c r="J83" s="97">
        <v>997.77</v>
      </c>
      <c r="K83" s="95">
        <f t="shared" si="6"/>
        <v>0</v>
      </c>
    </row>
    <row r="84" spans="1:11" ht="40.5" x14ac:dyDescent="0.35">
      <c r="A84" s="111" t="s">
        <v>206</v>
      </c>
      <c r="B84" s="15"/>
      <c r="C84" s="109" t="s">
        <v>181</v>
      </c>
      <c r="D84" s="101" t="s">
        <v>121</v>
      </c>
      <c r="E84" s="96">
        <v>1</v>
      </c>
      <c r="F84" s="20">
        <v>1</v>
      </c>
      <c r="G84" s="15"/>
      <c r="H84" s="15"/>
      <c r="I84" s="112">
        <v>957.24300000000005</v>
      </c>
      <c r="J84" s="97">
        <v>957.24300000000005</v>
      </c>
      <c r="K84" s="95">
        <f t="shared" si="6"/>
        <v>0</v>
      </c>
    </row>
    <row r="85" spans="1:11" ht="40.5" x14ac:dyDescent="0.35">
      <c r="A85" s="111" t="s">
        <v>207</v>
      </c>
      <c r="B85" s="15"/>
      <c r="C85" s="109" t="s">
        <v>182</v>
      </c>
      <c r="D85" s="101" t="s">
        <v>121</v>
      </c>
      <c r="E85" s="96">
        <v>1</v>
      </c>
      <c r="F85" s="20">
        <v>1</v>
      </c>
      <c r="G85" s="15"/>
      <c r="H85" s="15"/>
      <c r="I85" s="112">
        <v>1205.616</v>
      </c>
      <c r="J85" s="97">
        <v>1205.616</v>
      </c>
      <c r="K85" s="95">
        <f t="shared" si="6"/>
        <v>0</v>
      </c>
    </row>
    <row r="86" spans="1:11" ht="60.75" x14ac:dyDescent="0.35">
      <c r="A86" s="111" t="s">
        <v>208</v>
      </c>
      <c r="B86" s="15"/>
      <c r="C86" s="109" t="s">
        <v>183</v>
      </c>
      <c r="D86" s="101" t="s">
        <v>121</v>
      </c>
      <c r="E86" s="96">
        <v>1</v>
      </c>
      <c r="F86" s="20">
        <v>1</v>
      </c>
      <c r="G86" s="15"/>
      <c r="H86" s="15"/>
      <c r="I86" s="112">
        <v>1905.8240000000001</v>
      </c>
      <c r="J86" s="97">
        <v>1905.8240000000001</v>
      </c>
      <c r="K86" s="95">
        <f t="shared" si="6"/>
        <v>0</v>
      </c>
    </row>
    <row r="87" spans="1:11" ht="67.5" x14ac:dyDescent="0.35">
      <c r="A87" s="53" t="s">
        <v>68</v>
      </c>
      <c r="B87" s="34"/>
      <c r="C87" s="54" t="s">
        <v>214</v>
      </c>
      <c r="D87" s="41"/>
      <c r="E87" s="55"/>
      <c r="F87" s="38"/>
      <c r="G87" s="34"/>
      <c r="H87" s="34"/>
      <c r="I87" s="39">
        <f>SUM(I88:I90)</f>
        <v>95530.74553571429</v>
      </c>
      <c r="J87" s="39">
        <f>SUM(J88:J90)</f>
        <v>90333</v>
      </c>
      <c r="K87" s="39">
        <f t="shared" si="3"/>
        <v>-5197.7455357142899</v>
      </c>
    </row>
    <row r="88" spans="1:11" ht="38.25" customHeight="1" x14ac:dyDescent="0.35">
      <c r="A88" s="113" t="s">
        <v>31</v>
      </c>
      <c r="B88" s="15"/>
      <c r="C88" s="100" t="s">
        <v>210</v>
      </c>
      <c r="D88" s="114" t="s">
        <v>82</v>
      </c>
      <c r="E88" s="26">
        <v>1</v>
      </c>
      <c r="F88" s="26">
        <v>1</v>
      </c>
      <c r="G88" s="15"/>
      <c r="H88" s="15"/>
      <c r="I88" s="98">
        <v>19688</v>
      </c>
      <c r="J88" s="165">
        <v>14490</v>
      </c>
      <c r="K88" s="20">
        <f>J88-I88</f>
        <v>-5198</v>
      </c>
    </row>
    <row r="89" spans="1:11" ht="40.5" x14ac:dyDescent="0.35">
      <c r="A89" s="113" t="s">
        <v>32</v>
      </c>
      <c r="B89" s="15"/>
      <c r="C89" s="100" t="s">
        <v>211</v>
      </c>
      <c r="D89" s="101" t="s">
        <v>213</v>
      </c>
      <c r="E89" s="26">
        <v>1</v>
      </c>
      <c r="F89" s="26">
        <v>1</v>
      </c>
      <c r="G89" s="15"/>
      <c r="H89" s="15"/>
      <c r="I89" s="98">
        <f>59626.275/1.12</f>
        <v>53237.745535714283</v>
      </c>
      <c r="J89" s="165">
        <v>53238</v>
      </c>
      <c r="K89" s="20">
        <f t="shared" ref="K89:K90" si="7">J89-I89</f>
        <v>0.25446428571740398</v>
      </c>
    </row>
    <row r="90" spans="1:11" ht="40.5" x14ac:dyDescent="0.35">
      <c r="A90" s="113" t="s">
        <v>209</v>
      </c>
      <c r="B90" s="15"/>
      <c r="C90" s="108" t="s">
        <v>212</v>
      </c>
      <c r="D90" s="115" t="s">
        <v>121</v>
      </c>
      <c r="E90" s="26">
        <v>1</v>
      </c>
      <c r="F90" s="26">
        <v>1</v>
      </c>
      <c r="G90" s="15"/>
      <c r="H90" s="15"/>
      <c r="I90" s="116">
        <v>22605</v>
      </c>
      <c r="J90" s="97">
        <v>22605</v>
      </c>
      <c r="K90" s="20">
        <f t="shared" si="7"/>
        <v>0</v>
      </c>
    </row>
    <row r="91" spans="1:11" ht="40.5" x14ac:dyDescent="0.35">
      <c r="A91" s="33">
        <v>7</v>
      </c>
      <c r="B91" s="34"/>
      <c r="C91" s="119" t="s">
        <v>57</v>
      </c>
      <c r="D91" s="119"/>
      <c r="E91" s="55"/>
      <c r="F91" s="55"/>
      <c r="G91" s="34"/>
      <c r="H91" s="34"/>
      <c r="I91" s="39">
        <f>SUM(I92:I105)-I94-I95-I100-I101</f>
        <v>1691356.4518928572</v>
      </c>
      <c r="J91" s="39">
        <f>SUM(J92:J105)-J94-J95-J100-J101</f>
        <v>1388082.3920357141</v>
      </c>
      <c r="K91" s="43">
        <f t="shared" si="3"/>
        <v>-303274.05985714309</v>
      </c>
    </row>
    <row r="92" spans="1:11" ht="40.5" x14ac:dyDescent="0.35">
      <c r="A92" s="111" t="s">
        <v>231</v>
      </c>
      <c r="B92" s="15"/>
      <c r="C92" s="108" t="s">
        <v>215</v>
      </c>
      <c r="D92" s="115" t="s">
        <v>70</v>
      </c>
      <c r="E92" s="61">
        <v>4</v>
      </c>
      <c r="F92" s="61">
        <v>4</v>
      </c>
      <c r="G92" s="15"/>
      <c r="H92" s="15"/>
      <c r="I92" s="97">
        <v>1038000</v>
      </c>
      <c r="J92" s="97">
        <v>1037600</v>
      </c>
      <c r="K92" s="20">
        <f>J92-I92</f>
        <v>-400</v>
      </c>
    </row>
    <row r="93" spans="1:11" ht="40.5" x14ac:dyDescent="0.35">
      <c r="A93" s="111" t="s">
        <v>232</v>
      </c>
      <c r="B93" s="15"/>
      <c r="C93" s="108" t="s">
        <v>216</v>
      </c>
      <c r="D93" s="115"/>
      <c r="E93" s="116">
        <v>1</v>
      </c>
      <c r="F93" s="116">
        <v>1</v>
      </c>
      <c r="G93" s="15"/>
      <c r="H93" s="15"/>
      <c r="I93" s="97">
        <f>SUM(I94:I95)</f>
        <v>54393.644178571427</v>
      </c>
      <c r="J93" s="97">
        <v>52232.647321428565</v>
      </c>
      <c r="K93" s="20">
        <f t="shared" ref="K93:K105" si="8">J93-I93</f>
        <v>-2160.9968571428617</v>
      </c>
    </row>
    <row r="94" spans="1:11" ht="45.75" customHeight="1" x14ac:dyDescent="0.35">
      <c r="A94" s="120"/>
      <c r="B94" s="15"/>
      <c r="C94" s="117" t="s">
        <v>217</v>
      </c>
      <c r="D94" s="118" t="s">
        <v>218</v>
      </c>
      <c r="E94" s="121">
        <v>1</v>
      </c>
      <c r="F94" s="121">
        <v>1</v>
      </c>
      <c r="G94" s="15"/>
      <c r="H94" s="15"/>
      <c r="I94" s="123">
        <v>40405.803999999996</v>
      </c>
      <c r="J94" s="97">
        <v>40405.803999999996</v>
      </c>
      <c r="K94" s="20">
        <f t="shared" si="8"/>
        <v>0</v>
      </c>
    </row>
    <row r="95" spans="1:11" x14ac:dyDescent="0.35">
      <c r="A95" s="120"/>
      <c r="B95" s="15"/>
      <c r="C95" s="117" t="s">
        <v>219</v>
      </c>
      <c r="D95" s="118" t="s">
        <v>70</v>
      </c>
      <c r="E95" s="121">
        <v>109</v>
      </c>
      <c r="F95" s="121">
        <v>109</v>
      </c>
      <c r="G95" s="15"/>
      <c r="H95" s="15"/>
      <c r="I95" s="123">
        <v>13987.840178571427</v>
      </c>
      <c r="J95" s="97">
        <v>13987.840178571427</v>
      </c>
      <c r="K95" s="20">
        <f t="shared" si="8"/>
        <v>0</v>
      </c>
    </row>
    <row r="96" spans="1:11" ht="40.5" x14ac:dyDescent="0.35">
      <c r="A96" s="111" t="s">
        <v>233</v>
      </c>
      <c r="B96" s="15"/>
      <c r="C96" s="108" t="s">
        <v>220</v>
      </c>
      <c r="D96" s="115" t="s">
        <v>56</v>
      </c>
      <c r="E96" s="116">
        <v>1</v>
      </c>
      <c r="F96" s="116">
        <v>1</v>
      </c>
      <c r="G96" s="15"/>
      <c r="H96" s="15"/>
      <c r="I96" s="97">
        <v>387211.90600000002</v>
      </c>
      <c r="J96" s="97">
        <v>114478</v>
      </c>
      <c r="K96" s="20">
        <f t="shared" si="8"/>
        <v>-272733.90600000002</v>
      </c>
    </row>
    <row r="97" spans="1:11" ht="40.5" x14ac:dyDescent="0.35">
      <c r="A97" s="111" t="s">
        <v>234</v>
      </c>
      <c r="B97" s="15"/>
      <c r="C97" s="108" t="s">
        <v>221</v>
      </c>
      <c r="D97" s="115" t="s">
        <v>121</v>
      </c>
      <c r="E97" s="116">
        <v>1</v>
      </c>
      <c r="F97" s="116">
        <v>1</v>
      </c>
      <c r="G97" s="15"/>
      <c r="H97" s="15"/>
      <c r="I97" s="97">
        <v>14329.366</v>
      </c>
      <c r="J97" s="97"/>
      <c r="K97" s="20">
        <f t="shared" si="8"/>
        <v>-14329.366</v>
      </c>
    </row>
    <row r="98" spans="1:11" ht="40.5" x14ac:dyDescent="0.35">
      <c r="A98" s="111" t="s">
        <v>235</v>
      </c>
      <c r="B98" s="15"/>
      <c r="C98" s="108" t="s">
        <v>222</v>
      </c>
      <c r="D98" s="115" t="s">
        <v>121</v>
      </c>
      <c r="E98" s="116">
        <v>1</v>
      </c>
      <c r="F98" s="116">
        <v>1</v>
      </c>
      <c r="G98" s="15"/>
      <c r="H98" s="15"/>
      <c r="I98" s="97">
        <v>4953.3609999999999</v>
      </c>
      <c r="J98" s="97"/>
      <c r="K98" s="20">
        <f t="shared" si="8"/>
        <v>-4953.3609999999999</v>
      </c>
    </row>
    <row r="99" spans="1:11" ht="40.5" x14ac:dyDescent="0.35">
      <c r="A99" s="111" t="s">
        <v>236</v>
      </c>
      <c r="B99" s="15"/>
      <c r="C99" s="108" t="s">
        <v>223</v>
      </c>
      <c r="D99" s="115" t="s">
        <v>213</v>
      </c>
      <c r="E99" s="116">
        <v>1</v>
      </c>
      <c r="F99" s="116">
        <v>1</v>
      </c>
      <c r="G99" s="15"/>
      <c r="H99" s="15"/>
      <c r="I99" s="97">
        <f>SUM(I100:I101)</f>
        <v>117396.46899999998</v>
      </c>
      <c r="J99" s="97">
        <v>111525.788</v>
      </c>
      <c r="K99" s="20">
        <f t="shared" si="8"/>
        <v>-5870.6809999999823</v>
      </c>
    </row>
    <row r="100" spans="1:11" x14ac:dyDescent="0.35">
      <c r="A100" s="120"/>
      <c r="B100" s="15"/>
      <c r="C100" s="117" t="s">
        <v>224</v>
      </c>
      <c r="D100" s="118" t="s">
        <v>218</v>
      </c>
      <c r="E100" s="121">
        <v>1</v>
      </c>
      <c r="F100" s="121">
        <v>1</v>
      </c>
      <c r="G100" s="15"/>
      <c r="H100" s="15"/>
      <c r="I100" s="123">
        <v>50121.428999999996</v>
      </c>
      <c r="J100" s="97">
        <v>50121.428999999996</v>
      </c>
      <c r="K100" s="20">
        <f t="shared" si="8"/>
        <v>0</v>
      </c>
    </row>
    <row r="101" spans="1:11" ht="31.5" x14ac:dyDescent="0.35">
      <c r="A101" s="120"/>
      <c r="B101" s="15"/>
      <c r="C101" s="117" t="s">
        <v>225</v>
      </c>
      <c r="D101" s="118" t="s">
        <v>70</v>
      </c>
      <c r="E101" s="121">
        <v>1</v>
      </c>
      <c r="F101" s="121">
        <v>1</v>
      </c>
      <c r="G101" s="15"/>
      <c r="H101" s="15"/>
      <c r="I101" s="124">
        <v>67275.039999999994</v>
      </c>
      <c r="J101" s="97">
        <v>67275.039999999994</v>
      </c>
      <c r="K101" s="20">
        <f t="shared" si="8"/>
        <v>0</v>
      </c>
    </row>
    <row r="102" spans="1:11" ht="40.5" x14ac:dyDescent="0.35">
      <c r="A102" s="111" t="s">
        <v>237</v>
      </c>
      <c r="B102" s="15"/>
      <c r="C102" s="108" t="s">
        <v>226</v>
      </c>
      <c r="D102" s="115" t="s">
        <v>56</v>
      </c>
      <c r="E102" s="116">
        <v>1</v>
      </c>
      <c r="F102" s="116">
        <v>1</v>
      </c>
      <c r="G102" s="15"/>
      <c r="H102" s="15"/>
      <c r="I102" s="97">
        <v>24756.34</v>
      </c>
      <c r="J102" s="97">
        <v>22096.66</v>
      </c>
      <c r="K102" s="20">
        <f t="shared" si="8"/>
        <v>-2659.6800000000003</v>
      </c>
    </row>
    <row r="103" spans="1:11" ht="70.5" customHeight="1" x14ac:dyDescent="0.35">
      <c r="A103" s="111" t="s">
        <v>238</v>
      </c>
      <c r="B103" s="15"/>
      <c r="C103" s="108" t="s">
        <v>227</v>
      </c>
      <c r="D103" s="115" t="s">
        <v>121</v>
      </c>
      <c r="E103" s="116">
        <v>1</v>
      </c>
      <c r="F103" s="116">
        <v>1</v>
      </c>
      <c r="G103" s="15"/>
      <c r="H103" s="15"/>
      <c r="I103" s="97">
        <v>802.11</v>
      </c>
      <c r="J103" s="97">
        <v>665.82500000000005</v>
      </c>
      <c r="K103" s="20">
        <f t="shared" si="8"/>
        <v>-136.28499999999997</v>
      </c>
    </row>
    <row r="104" spans="1:11" ht="60.75" x14ac:dyDescent="0.35">
      <c r="A104" s="111" t="s">
        <v>239</v>
      </c>
      <c r="B104" s="159"/>
      <c r="C104" s="108" t="s">
        <v>228</v>
      </c>
      <c r="D104" s="115" t="s">
        <v>121</v>
      </c>
      <c r="E104" s="116">
        <v>1</v>
      </c>
      <c r="F104" s="116">
        <v>1</v>
      </c>
      <c r="G104" s="15"/>
      <c r="H104" s="15"/>
      <c r="I104" s="97">
        <v>277.27</v>
      </c>
      <c r="J104" s="116">
        <v>247.48599999999999</v>
      </c>
      <c r="K104" s="20">
        <f t="shared" si="8"/>
        <v>-29.783999999999992</v>
      </c>
    </row>
    <row r="105" spans="1:11" x14ac:dyDescent="0.35">
      <c r="A105" s="111" t="s">
        <v>240</v>
      </c>
      <c r="B105" s="15"/>
      <c r="C105" s="108" t="s">
        <v>229</v>
      </c>
      <c r="D105" s="115" t="s">
        <v>230</v>
      </c>
      <c r="E105" s="122" t="s">
        <v>241</v>
      </c>
      <c r="F105" s="122" t="s">
        <v>241</v>
      </c>
      <c r="G105" s="15"/>
      <c r="H105" s="15"/>
      <c r="I105" s="125">
        <f>55144.304/1.12</f>
        <v>49235.985714285707</v>
      </c>
      <c r="J105" s="116">
        <f>55144.304/1.12</f>
        <v>49235.985714285707</v>
      </c>
      <c r="K105" s="20">
        <f t="shared" si="8"/>
        <v>0</v>
      </c>
    </row>
    <row r="106" spans="1:11" s="131" customFormat="1" ht="22.5" x14ac:dyDescent="0.3">
      <c r="A106" s="126">
        <v>8</v>
      </c>
      <c r="B106" s="57"/>
      <c r="C106" s="127" t="s">
        <v>242</v>
      </c>
      <c r="D106" s="128"/>
      <c r="E106" s="128"/>
      <c r="F106" s="128"/>
      <c r="G106" s="57"/>
      <c r="H106" s="57"/>
      <c r="I106" s="129"/>
      <c r="J106" s="162">
        <v>354224</v>
      </c>
      <c r="K106" s="43"/>
    </row>
    <row r="107" spans="1:11" ht="37.5" x14ac:dyDescent="0.35">
      <c r="A107" s="69">
        <v>1</v>
      </c>
      <c r="B107" s="15"/>
      <c r="C107" s="132" t="s">
        <v>244</v>
      </c>
      <c r="D107" s="133" t="s">
        <v>82</v>
      </c>
      <c r="E107" s="134"/>
      <c r="F107" s="134">
        <v>1</v>
      </c>
      <c r="G107" s="92"/>
      <c r="H107" s="92"/>
      <c r="I107" s="135"/>
      <c r="J107" s="135">
        <v>3148.2579999999998</v>
      </c>
      <c r="K107" s="20"/>
    </row>
    <row r="108" spans="1:11" ht="37.5" x14ac:dyDescent="0.35">
      <c r="A108" s="69">
        <f>A107+1</f>
        <v>2</v>
      </c>
      <c r="B108" s="15"/>
      <c r="C108" s="136" t="s">
        <v>245</v>
      </c>
      <c r="D108" s="137" t="s">
        <v>82</v>
      </c>
      <c r="E108" s="138"/>
      <c r="F108" s="138">
        <v>1</v>
      </c>
      <c r="G108" s="92"/>
      <c r="H108" s="92"/>
      <c r="I108" s="135"/>
      <c r="J108" s="135">
        <v>2988.6610000000001</v>
      </c>
      <c r="K108" s="20"/>
    </row>
    <row r="109" spans="1:11" ht="56.25" x14ac:dyDescent="0.35">
      <c r="A109" s="69">
        <f t="shared" ref="A109:A172" si="9">A108+1</f>
        <v>3</v>
      </c>
      <c r="B109" s="15"/>
      <c r="C109" s="139" t="s">
        <v>246</v>
      </c>
      <c r="D109" s="137" t="s">
        <v>82</v>
      </c>
      <c r="E109" s="138"/>
      <c r="F109" s="138">
        <v>1</v>
      </c>
      <c r="G109" s="92"/>
      <c r="H109" s="92"/>
      <c r="I109" s="140"/>
      <c r="J109" s="140">
        <v>1224.9190000000001</v>
      </c>
      <c r="K109" s="20"/>
    </row>
    <row r="110" spans="1:11" ht="56.25" x14ac:dyDescent="0.35">
      <c r="A110" s="69">
        <f t="shared" si="9"/>
        <v>4</v>
      </c>
      <c r="B110" s="15"/>
      <c r="C110" s="139" t="s">
        <v>247</v>
      </c>
      <c r="D110" s="137" t="s">
        <v>82</v>
      </c>
      <c r="E110" s="138"/>
      <c r="F110" s="138">
        <v>1</v>
      </c>
      <c r="G110" s="92"/>
      <c r="H110" s="92"/>
      <c r="I110" s="140"/>
      <c r="J110" s="140">
        <v>1234.9960000000001</v>
      </c>
      <c r="K110" s="20"/>
    </row>
    <row r="111" spans="1:11" ht="56.25" x14ac:dyDescent="0.35">
      <c r="A111" s="69">
        <f t="shared" si="9"/>
        <v>5</v>
      </c>
      <c r="B111" s="15"/>
      <c r="C111" s="141" t="s">
        <v>248</v>
      </c>
      <c r="D111" s="142" t="s">
        <v>70</v>
      </c>
      <c r="E111" s="143"/>
      <c r="F111" s="143">
        <v>4</v>
      </c>
      <c r="G111" s="15"/>
      <c r="H111" s="15"/>
      <c r="I111" s="144"/>
      <c r="J111" s="144">
        <v>27200</v>
      </c>
      <c r="K111" s="20"/>
    </row>
    <row r="112" spans="1:11" ht="37.5" x14ac:dyDescent="0.35">
      <c r="A112" s="69">
        <f t="shared" si="9"/>
        <v>6</v>
      </c>
      <c r="B112" s="15"/>
      <c r="C112" s="139" t="s">
        <v>249</v>
      </c>
      <c r="D112" s="142" t="s">
        <v>70</v>
      </c>
      <c r="E112" s="144"/>
      <c r="F112" s="144">
        <v>4</v>
      </c>
      <c r="G112" s="15"/>
      <c r="H112" s="15"/>
      <c r="I112" s="144"/>
      <c r="J112" s="144">
        <v>21600</v>
      </c>
      <c r="K112" s="20"/>
    </row>
    <row r="113" spans="1:11" ht="75" x14ac:dyDescent="0.35">
      <c r="A113" s="69">
        <f t="shared" si="9"/>
        <v>7</v>
      </c>
      <c r="B113" s="15"/>
      <c r="C113" s="139" t="s">
        <v>250</v>
      </c>
      <c r="D113" s="142" t="s">
        <v>70</v>
      </c>
      <c r="E113" s="144"/>
      <c r="F113" s="144">
        <v>11</v>
      </c>
      <c r="G113" s="15"/>
      <c r="H113" s="15"/>
      <c r="I113" s="144"/>
      <c r="J113" s="144">
        <v>52789</v>
      </c>
      <c r="K113" s="20"/>
    </row>
    <row r="114" spans="1:11" ht="37.5" x14ac:dyDescent="0.35">
      <c r="A114" s="69">
        <f t="shared" si="9"/>
        <v>8</v>
      </c>
      <c r="B114" s="15"/>
      <c r="C114" s="145" t="s">
        <v>251</v>
      </c>
      <c r="D114" s="142" t="s">
        <v>70</v>
      </c>
      <c r="E114" s="144"/>
      <c r="F114" s="144">
        <v>2</v>
      </c>
      <c r="G114" s="15"/>
      <c r="H114" s="15"/>
      <c r="I114" s="144"/>
      <c r="J114" s="144">
        <v>17575</v>
      </c>
      <c r="K114" s="20"/>
    </row>
    <row r="115" spans="1:11" x14ac:dyDescent="0.35">
      <c r="A115" s="69">
        <f t="shared" si="9"/>
        <v>9</v>
      </c>
      <c r="B115" s="15"/>
      <c r="C115" s="146" t="s">
        <v>252</v>
      </c>
      <c r="D115" s="142" t="s">
        <v>70</v>
      </c>
      <c r="E115" s="147"/>
      <c r="F115" s="147">
        <v>1</v>
      </c>
      <c r="G115" s="15"/>
      <c r="H115" s="15"/>
      <c r="I115" s="135"/>
      <c r="J115" s="135">
        <v>1483.0360000000001</v>
      </c>
      <c r="K115" s="20"/>
    </row>
    <row r="116" spans="1:11" x14ac:dyDescent="0.35">
      <c r="A116" s="69">
        <f t="shared" si="9"/>
        <v>10</v>
      </c>
      <c r="B116" s="15"/>
      <c r="C116" s="148" t="s">
        <v>253</v>
      </c>
      <c r="D116" s="142" t="s">
        <v>70</v>
      </c>
      <c r="E116" s="147"/>
      <c r="F116" s="147">
        <v>1</v>
      </c>
      <c r="G116" s="15"/>
      <c r="H116" s="15"/>
      <c r="I116" s="144"/>
      <c r="J116" s="144">
        <v>22024</v>
      </c>
      <c r="K116" s="20"/>
    </row>
    <row r="117" spans="1:11" x14ac:dyDescent="0.35">
      <c r="A117" s="69">
        <f t="shared" si="9"/>
        <v>11</v>
      </c>
      <c r="B117" s="15"/>
      <c r="C117" s="149" t="s">
        <v>254</v>
      </c>
      <c r="D117" s="142" t="s">
        <v>70</v>
      </c>
      <c r="E117" s="147"/>
      <c r="F117" s="147">
        <v>1</v>
      </c>
      <c r="G117" s="15"/>
      <c r="H117" s="15"/>
      <c r="I117" s="144"/>
      <c r="J117" s="144">
        <v>11841.714</v>
      </c>
      <c r="K117" s="20"/>
    </row>
    <row r="118" spans="1:11" ht="37.5" x14ac:dyDescent="0.35">
      <c r="A118" s="69">
        <f t="shared" si="9"/>
        <v>12</v>
      </c>
      <c r="B118" s="15"/>
      <c r="C118" s="139" t="s">
        <v>255</v>
      </c>
      <c r="D118" s="142" t="s">
        <v>70</v>
      </c>
      <c r="E118" s="147"/>
      <c r="F118" s="147">
        <v>1</v>
      </c>
      <c r="G118" s="15"/>
      <c r="H118" s="15"/>
      <c r="I118" s="144"/>
      <c r="J118" s="144">
        <v>4817</v>
      </c>
      <c r="K118" s="20"/>
    </row>
    <row r="119" spans="1:11" x14ac:dyDescent="0.35">
      <c r="A119" s="69">
        <f t="shared" si="9"/>
        <v>13</v>
      </c>
      <c r="B119" s="15"/>
      <c r="C119" s="139" t="s">
        <v>256</v>
      </c>
      <c r="D119" s="142" t="s">
        <v>70</v>
      </c>
      <c r="E119" s="147"/>
      <c r="F119" s="147">
        <v>1</v>
      </c>
      <c r="G119" s="15"/>
      <c r="H119" s="15"/>
      <c r="I119" s="144"/>
      <c r="J119" s="144">
        <v>755</v>
      </c>
      <c r="K119" s="20"/>
    </row>
    <row r="120" spans="1:11" ht="37.5" x14ac:dyDescent="0.35">
      <c r="A120" s="69">
        <f t="shared" si="9"/>
        <v>14</v>
      </c>
      <c r="B120" s="15"/>
      <c r="C120" s="150" t="s">
        <v>257</v>
      </c>
      <c r="D120" s="142" t="s">
        <v>70</v>
      </c>
      <c r="E120" s="147"/>
      <c r="F120" s="147">
        <v>1</v>
      </c>
      <c r="G120" s="15"/>
      <c r="H120" s="15"/>
      <c r="I120" s="151"/>
      <c r="J120" s="151">
        <v>1245.4590000000001</v>
      </c>
      <c r="K120" s="20"/>
    </row>
    <row r="121" spans="1:11" x14ac:dyDescent="0.35">
      <c r="A121" s="69">
        <f t="shared" si="9"/>
        <v>15</v>
      </c>
      <c r="B121" s="15"/>
      <c r="C121" s="152" t="s">
        <v>258</v>
      </c>
      <c r="D121" s="142" t="s">
        <v>70</v>
      </c>
      <c r="E121" s="142"/>
      <c r="F121" s="147">
        <v>946</v>
      </c>
      <c r="G121" s="92"/>
      <c r="H121" s="92"/>
      <c r="I121" s="151"/>
      <c r="J121" s="151">
        <v>9999.2189999999991</v>
      </c>
      <c r="K121" s="20"/>
    </row>
    <row r="122" spans="1:11" ht="41.25" customHeight="1" x14ac:dyDescent="0.35">
      <c r="A122" s="69">
        <f t="shared" si="9"/>
        <v>16</v>
      </c>
      <c r="B122" s="15"/>
      <c r="C122" s="153" t="s">
        <v>259</v>
      </c>
      <c r="D122" s="142" t="s">
        <v>70</v>
      </c>
      <c r="E122" s="142"/>
      <c r="F122" s="142">
        <v>2</v>
      </c>
      <c r="G122" s="92"/>
      <c r="H122" s="92"/>
      <c r="I122" s="135"/>
      <c r="J122" s="135">
        <v>275</v>
      </c>
      <c r="K122" s="20"/>
    </row>
    <row r="123" spans="1:11" ht="37.5" x14ac:dyDescent="0.35">
      <c r="A123" s="69">
        <f t="shared" si="9"/>
        <v>17</v>
      </c>
      <c r="B123" s="159"/>
      <c r="C123" s="153" t="s">
        <v>260</v>
      </c>
      <c r="D123" s="142" t="s">
        <v>70</v>
      </c>
      <c r="E123" s="142"/>
      <c r="F123" s="142">
        <v>2</v>
      </c>
      <c r="G123" s="154"/>
      <c r="H123" s="154"/>
      <c r="I123" s="135"/>
      <c r="J123" s="135">
        <v>200</v>
      </c>
      <c r="K123" s="20"/>
    </row>
    <row r="124" spans="1:11" ht="37.5" x14ac:dyDescent="0.35">
      <c r="A124" s="69">
        <f t="shared" si="9"/>
        <v>18</v>
      </c>
      <c r="B124" s="15"/>
      <c r="C124" s="153" t="s">
        <v>261</v>
      </c>
      <c r="D124" s="142" t="s">
        <v>70</v>
      </c>
      <c r="E124" s="142"/>
      <c r="F124" s="142">
        <v>8</v>
      </c>
      <c r="G124" s="154"/>
      <c r="H124" s="154"/>
      <c r="I124" s="135"/>
      <c r="J124" s="135">
        <v>296</v>
      </c>
      <c r="K124" s="20"/>
    </row>
    <row r="125" spans="1:11" x14ac:dyDescent="0.35">
      <c r="A125" s="69">
        <f t="shared" si="9"/>
        <v>19</v>
      </c>
      <c r="B125" s="15"/>
      <c r="C125" s="153" t="s">
        <v>262</v>
      </c>
      <c r="D125" s="142" t="s">
        <v>70</v>
      </c>
      <c r="E125" s="142"/>
      <c r="F125" s="142">
        <v>1</v>
      </c>
      <c r="G125" s="154"/>
      <c r="H125" s="154"/>
      <c r="I125" s="135"/>
      <c r="J125" s="135">
        <v>80.8</v>
      </c>
      <c r="K125" s="20"/>
    </row>
    <row r="126" spans="1:11" x14ac:dyDescent="0.35">
      <c r="A126" s="69">
        <f t="shared" si="9"/>
        <v>20</v>
      </c>
      <c r="B126" s="15"/>
      <c r="C126" s="153" t="s">
        <v>263</v>
      </c>
      <c r="D126" s="142" t="s">
        <v>70</v>
      </c>
      <c r="E126" s="142"/>
      <c r="F126" s="142">
        <v>6</v>
      </c>
      <c r="G126" s="159"/>
      <c r="H126" s="159"/>
      <c r="I126" s="135"/>
      <c r="J126" s="135">
        <v>1259.4960000000001</v>
      </c>
      <c r="K126" s="20"/>
    </row>
    <row r="127" spans="1:11" x14ac:dyDescent="0.35">
      <c r="A127" s="69">
        <f t="shared" si="9"/>
        <v>21</v>
      </c>
      <c r="B127" s="15"/>
      <c r="C127" s="153" t="s">
        <v>264</v>
      </c>
      <c r="D127" s="142" t="s">
        <v>70</v>
      </c>
      <c r="E127" s="142"/>
      <c r="F127" s="142">
        <v>5</v>
      </c>
      <c r="G127" s="92"/>
      <c r="H127" s="92"/>
      <c r="I127" s="155"/>
      <c r="J127" s="155">
        <v>1485</v>
      </c>
      <c r="K127" s="20"/>
    </row>
    <row r="128" spans="1:11" x14ac:dyDescent="0.35">
      <c r="A128" s="69">
        <f t="shared" si="9"/>
        <v>22</v>
      </c>
      <c r="B128" s="15"/>
      <c r="C128" s="139" t="s">
        <v>265</v>
      </c>
      <c r="D128" s="142" t="s">
        <v>121</v>
      </c>
      <c r="E128" s="142"/>
      <c r="F128" s="142">
        <v>1</v>
      </c>
      <c r="G128" s="92"/>
      <c r="H128" s="92"/>
      <c r="I128" s="144"/>
      <c r="J128" s="144">
        <v>4267.3459999999995</v>
      </c>
      <c r="K128" s="20"/>
    </row>
    <row r="129" spans="1:11" x14ac:dyDescent="0.35">
      <c r="A129" s="69">
        <f t="shared" si="9"/>
        <v>23</v>
      </c>
      <c r="B129" s="15"/>
      <c r="C129" s="150" t="s">
        <v>266</v>
      </c>
      <c r="D129" s="142" t="s">
        <v>70</v>
      </c>
      <c r="E129" s="142"/>
      <c r="F129" s="142">
        <v>35</v>
      </c>
      <c r="G129" s="92"/>
      <c r="H129" s="92"/>
      <c r="I129" s="151"/>
      <c r="J129" s="151">
        <v>1937.4999999999998</v>
      </c>
      <c r="K129" s="20"/>
    </row>
    <row r="130" spans="1:11" x14ac:dyDescent="0.35">
      <c r="A130" s="69">
        <f t="shared" si="9"/>
        <v>24</v>
      </c>
      <c r="B130" s="15"/>
      <c r="C130" s="150" t="s">
        <v>87</v>
      </c>
      <c r="D130" s="142" t="s">
        <v>70</v>
      </c>
      <c r="E130" s="142"/>
      <c r="F130" s="142">
        <v>6</v>
      </c>
      <c r="G130" s="92"/>
      <c r="H130" s="92"/>
      <c r="I130" s="151"/>
      <c r="J130" s="151">
        <v>121.60714285714283</v>
      </c>
      <c r="K130" s="20"/>
    </row>
    <row r="131" spans="1:11" x14ac:dyDescent="0.35">
      <c r="A131" s="69">
        <f t="shared" si="9"/>
        <v>25</v>
      </c>
      <c r="B131" s="15"/>
      <c r="C131" s="150" t="s">
        <v>267</v>
      </c>
      <c r="D131" s="142" t="s">
        <v>70</v>
      </c>
      <c r="E131" s="151"/>
      <c r="F131" s="151">
        <v>5</v>
      </c>
      <c r="G131" s="92"/>
      <c r="H131" s="92"/>
      <c r="I131" s="151"/>
      <c r="J131" s="151">
        <v>142.85446428571427</v>
      </c>
      <c r="K131" s="20"/>
    </row>
    <row r="132" spans="1:11" x14ac:dyDescent="0.35">
      <c r="A132" s="69">
        <f t="shared" si="9"/>
        <v>26</v>
      </c>
      <c r="B132" s="15"/>
      <c r="C132" s="150" t="s">
        <v>268</v>
      </c>
      <c r="D132" s="142" t="s">
        <v>70</v>
      </c>
      <c r="E132" s="151"/>
      <c r="F132" s="151">
        <v>1</v>
      </c>
      <c r="G132" s="92"/>
      <c r="H132" s="92"/>
      <c r="I132" s="151"/>
      <c r="J132" s="151">
        <v>1289</v>
      </c>
      <c r="K132" s="20"/>
    </row>
    <row r="133" spans="1:11" ht="37.5" x14ac:dyDescent="0.35">
      <c r="A133" s="69">
        <f t="shared" si="9"/>
        <v>27</v>
      </c>
      <c r="B133" s="15"/>
      <c r="C133" s="150" t="s">
        <v>269</v>
      </c>
      <c r="D133" s="142" t="s">
        <v>70</v>
      </c>
      <c r="E133" s="151"/>
      <c r="F133" s="151">
        <v>1</v>
      </c>
      <c r="G133" s="92"/>
      <c r="H133" s="92"/>
      <c r="I133" s="151"/>
      <c r="J133" s="151">
        <v>1673.285714285714</v>
      </c>
      <c r="K133" s="20"/>
    </row>
    <row r="134" spans="1:11" ht="37.5" x14ac:dyDescent="0.35">
      <c r="A134" s="69">
        <f t="shared" si="9"/>
        <v>28</v>
      </c>
      <c r="B134" s="15"/>
      <c r="C134" s="150" t="s">
        <v>270</v>
      </c>
      <c r="D134" s="142" t="s">
        <v>70</v>
      </c>
      <c r="E134" s="151"/>
      <c r="F134" s="151">
        <v>4</v>
      </c>
      <c r="G134" s="92"/>
      <c r="H134" s="92"/>
      <c r="I134" s="151"/>
      <c r="J134" s="151">
        <v>1026.8</v>
      </c>
      <c r="K134" s="20"/>
    </row>
    <row r="135" spans="1:11" x14ac:dyDescent="0.35">
      <c r="A135" s="69">
        <f t="shared" si="9"/>
        <v>29</v>
      </c>
      <c r="B135" s="15"/>
      <c r="C135" s="150" t="s">
        <v>271</v>
      </c>
      <c r="D135" s="142" t="s">
        <v>70</v>
      </c>
      <c r="E135" s="151"/>
      <c r="F135" s="151">
        <v>7</v>
      </c>
      <c r="G135" s="92"/>
      <c r="H135" s="92"/>
      <c r="I135" s="151"/>
      <c r="J135" s="151">
        <v>1306.9000000000001</v>
      </c>
      <c r="K135" s="20"/>
    </row>
    <row r="136" spans="1:11" x14ac:dyDescent="0.35">
      <c r="A136" s="69">
        <f t="shared" si="9"/>
        <v>30</v>
      </c>
      <c r="B136" s="15"/>
      <c r="C136" s="150" t="s">
        <v>272</v>
      </c>
      <c r="D136" s="142" t="s">
        <v>70</v>
      </c>
      <c r="E136" s="151"/>
      <c r="F136" s="151">
        <v>4</v>
      </c>
      <c r="G136" s="92"/>
      <c r="H136" s="92"/>
      <c r="I136" s="151"/>
      <c r="J136" s="151">
        <v>748</v>
      </c>
      <c r="K136" s="20"/>
    </row>
    <row r="137" spans="1:11" x14ac:dyDescent="0.35">
      <c r="A137" s="69">
        <f t="shared" si="9"/>
        <v>31</v>
      </c>
      <c r="B137" s="15"/>
      <c r="C137" s="150" t="s">
        <v>273</v>
      </c>
      <c r="D137" s="142" t="s">
        <v>70</v>
      </c>
      <c r="E137" s="151"/>
      <c r="F137" s="151">
        <v>9</v>
      </c>
      <c r="G137" s="92"/>
      <c r="H137" s="92"/>
      <c r="I137" s="151"/>
      <c r="J137" s="151">
        <v>372.33</v>
      </c>
      <c r="K137" s="20"/>
    </row>
    <row r="138" spans="1:11" x14ac:dyDescent="0.35">
      <c r="A138" s="69">
        <f t="shared" si="9"/>
        <v>32</v>
      </c>
      <c r="B138" s="15"/>
      <c r="C138" s="150" t="s">
        <v>274</v>
      </c>
      <c r="D138" s="142" t="s">
        <v>70</v>
      </c>
      <c r="E138" s="151"/>
      <c r="F138" s="151">
        <v>9</v>
      </c>
      <c r="G138" s="92"/>
      <c r="H138" s="92"/>
      <c r="I138" s="151"/>
      <c r="J138" s="151">
        <v>1094.1389999999999</v>
      </c>
      <c r="K138" s="20"/>
    </row>
    <row r="139" spans="1:11" ht="37.5" x14ac:dyDescent="0.35">
      <c r="A139" s="69">
        <f t="shared" si="9"/>
        <v>33</v>
      </c>
      <c r="B139" s="15"/>
      <c r="C139" s="150" t="s">
        <v>275</v>
      </c>
      <c r="D139" s="142" t="s">
        <v>70</v>
      </c>
      <c r="E139" s="151"/>
      <c r="F139" s="151">
        <v>4</v>
      </c>
      <c r="G139" s="92"/>
      <c r="H139" s="92"/>
      <c r="I139" s="151"/>
      <c r="J139" s="151">
        <v>884</v>
      </c>
      <c r="K139" s="20"/>
    </row>
    <row r="140" spans="1:11" x14ac:dyDescent="0.35">
      <c r="A140" s="69">
        <f t="shared" si="9"/>
        <v>34</v>
      </c>
      <c r="B140" s="15"/>
      <c r="C140" s="150" t="s">
        <v>276</v>
      </c>
      <c r="D140" s="142" t="s">
        <v>70</v>
      </c>
      <c r="E140" s="151"/>
      <c r="F140" s="151">
        <v>3</v>
      </c>
      <c r="G140" s="92"/>
      <c r="H140" s="92"/>
      <c r="I140" s="151"/>
      <c r="J140" s="151">
        <v>480</v>
      </c>
      <c r="K140" s="20"/>
    </row>
    <row r="141" spans="1:11" x14ac:dyDescent="0.35">
      <c r="A141" s="69">
        <f t="shared" si="9"/>
        <v>35</v>
      </c>
      <c r="B141" s="15"/>
      <c r="C141" s="150" t="s">
        <v>277</v>
      </c>
      <c r="D141" s="142" t="s">
        <v>70</v>
      </c>
      <c r="E141" s="151"/>
      <c r="F141" s="151">
        <v>3</v>
      </c>
      <c r="G141" s="92"/>
      <c r="H141" s="92"/>
      <c r="I141" s="151"/>
      <c r="J141" s="151">
        <v>165</v>
      </c>
      <c r="K141" s="20"/>
    </row>
    <row r="142" spans="1:11" x14ac:dyDescent="0.35">
      <c r="A142" s="69">
        <f t="shared" si="9"/>
        <v>36</v>
      </c>
      <c r="B142" s="15"/>
      <c r="C142" s="150" t="s">
        <v>278</v>
      </c>
      <c r="D142" s="142" t="s">
        <v>70</v>
      </c>
      <c r="E142" s="151"/>
      <c r="F142" s="151">
        <v>9</v>
      </c>
      <c r="G142" s="92"/>
      <c r="H142" s="92"/>
      <c r="I142" s="151"/>
      <c r="J142" s="151">
        <v>1011.96</v>
      </c>
      <c r="K142" s="20"/>
    </row>
    <row r="143" spans="1:11" x14ac:dyDescent="0.35">
      <c r="A143" s="69">
        <f t="shared" si="9"/>
        <v>37</v>
      </c>
      <c r="B143" s="15"/>
      <c r="C143" s="150" t="s">
        <v>279</v>
      </c>
      <c r="D143" s="142" t="s">
        <v>70</v>
      </c>
      <c r="E143" s="151"/>
      <c r="F143" s="151">
        <v>7</v>
      </c>
      <c r="G143" s="92"/>
      <c r="H143" s="92"/>
      <c r="I143" s="151"/>
      <c r="J143" s="151">
        <v>217</v>
      </c>
      <c r="K143" s="20"/>
    </row>
    <row r="144" spans="1:11" ht="37.5" x14ac:dyDescent="0.35">
      <c r="A144" s="69">
        <f t="shared" si="9"/>
        <v>38</v>
      </c>
      <c r="B144" s="15"/>
      <c r="C144" s="150" t="s">
        <v>280</v>
      </c>
      <c r="D144" s="142" t="s">
        <v>70</v>
      </c>
      <c r="E144" s="151"/>
      <c r="F144" s="151">
        <v>4</v>
      </c>
      <c r="G144" s="92"/>
      <c r="H144" s="92"/>
      <c r="I144" s="151"/>
      <c r="J144" s="151">
        <v>654.44399999999996</v>
      </c>
      <c r="K144" s="20"/>
    </row>
    <row r="145" spans="1:11" x14ac:dyDescent="0.35">
      <c r="A145" s="69">
        <f t="shared" si="9"/>
        <v>39</v>
      </c>
      <c r="B145" s="15"/>
      <c r="C145" s="150" t="s">
        <v>281</v>
      </c>
      <c r="D145" s="142" t="s">
        <v>70</v>
      </c>
      <c r="E145" s="151"/>
      <c r="F145" s="151">
        <v>4</v>
      </c>
      <c r="G145" s="92"/>
      <c r="H145" s="92"/>
      <c r="I145" s="151"/>
      <c r="J145" s="151">
        <v>151.99600000000001</v>
      </c>
      <c r="K145" s="20"/>
    </row>
    <row r="146" spans="1:11" ht="37.5" x14ac:dyDescent="0.35">
      <c r="A146" s="69">
        <f t="shared" si="9"/>
        <v>40</v>
      </c>
      <c r="B146" s="15"/>
      <c r="C146" s="150" t="s">
        <v>282</v>
      </c>
      <c r="D146" s="142" t="s">
        <v>70</v>
      </c>
      <c r="E146" s="151"/>
      <c r="F146" s="151">
        <v>12</v>
      </c>
      <c r="G146" s="92"/>
      <c r="H146" s="92"/>
      <c r="I146" s="151"/>
      <c r="J146" s="151">
        <v>770.29200000000003</v>
      </c>
      <c r="K146" s="20"/>
    </row>
    <row r="147" spans="1:11" x14ac:dyDescent="0.35">
      <c r="A147" s="69">
        <f t="shared" si="9"/>
        <v>41</v>
      </c>
      <c r="B147" s="15"/>
      <c r="C147" s="150" t="s">
        <v>283</v>
      </c>
      <c r="D147" s="142" t="s">
        <v>70</v>
      </c>
      <c r="E147" s="151"/>
      <c r="F147" s="151">
        <v>10</v>
      </c>
      <c r="G147" s="92"/>
      <c r="H147" s="92"/>
      <c r="I147" s="151"/>
      <c r="J147" s="151">
        <v>272.35000000000002</v>
      </c>
      <c r="K147" s="20"/>
    </row>
    <row r="148" spans="1:11" ht="37.5" x14ac:dyDescent="0.35">
      <c r="A148" s="69">
        <f t="shared" si="9"/>
        <v>42</v>
      </c>
      <c r="B148" s="15"/>
      <c r="C148" s="150" t="s">
        <v>284</v>
      </c>
      <c r="D148" s="142" t="s">
        <v>70</v>
      </c>
      <c r="E148" s="151"/>
      <c r="F148" s="151">
        <v>3</v>
      </c>
      <c r="G148" s="92"/>
      <c r="H148" s="92"/>
      <c r="I148" s="151"/>
      <c r="J148" s="151">
        <v>768.99900000000002</v>
      </c>
      <c r="K148" s="20"/>
    </row>
    <row r="149" spans="1:11" ht="37.5" x14ac:dyDescent="0.35">
      <c r="A149" s="69">
        <f t="shared" si="9"/>
        <v>43</v>
      </c>
      <c r="B149" s="15"/>
      <c r="C149" s="150" t="s">
        <v>285</v>
      </c>
      <c r="D149" s="142" t="s">
        <v>70</v>
      </c>
      <c r="E149" s="151"/>
      <c r="F149" s="151">
        <v>3</v>
      </c>
      <c r="G149" s="92"/>
      <c r="H149" s="92"/>
      <c r="I149" s="151"/>
      <c r="J149" s="151">
        <v>151.79400000000001</v>
      </c>
      <c r="K149" s="20"/>
    </row>
    <row r="150" spans="1:11" ht="56.25" x14ac:dyDescent="0.35">
      <c r="A150" s="69">
        <f t="shared" si="9"/>
        <v>44</v>
      </c>
      <c r="B150" s="15"/>
      <c r="C150" s="150" t="s">
        <v>286</v>
      </c>
      <c r="D150" s="142" t="s">
        <v>70</v>
      </c>
      <c r="E150" s="151"/>
      <c r="F150" s="151">
        <v>3</v>
      </c>
      <c r="G150" s="92"/>
      <c r="H150" s="92"/>
      <c r="I150" s="151"/>
      <c r="J150" s="151">
        <v>2308.0349999999999</v>
      </c>
      <c r="K150" s="20"/>
    </row>
    <row r="151" spans="1:11" x14ac:dyDescent="0.35">
      <c r="A151" s="69">
        <f t="shared" si="9"/>
        <v>45</v>
      </c>
      <c r="B151" s="15"/>
      <c r="C151" s="150" t="s">
        <v>287</v>
      </c>
      <c r="D151" s="142" t="s">
        <v>70</v>
      </c>
      <c r="E151" s="151"/>
      <c r="F151" s="151">
        <v>4</v>
      </c>
      <c r="G151" s="92"/>
      <c r="H151" s="92"/>
      <c r="I151" s="151"/>
      <c r="J151" s="151">
        <v>108</v>
      </c>
      <c r="K151" s="20"/>
    </row>
    <row r="152" spans="1:11" ht="37.5" x14ac:dyDescent="0.35">
      <c r="A152" s="69">
        <f t="shared" si="9"/>
        <v>46</v>
      </c>
      <c r="B152" s="15"/>
      <c r="C152" s="150" t="s">
        <v>288</v>
      </c>
      <c r="D152" s="142" t="s">
        <v>70</v>
      </c>
      <c r="E152" s="151"/>
      <c r="F152" s="151">
        <v>9</v>
      </c>
      <c r="G152" s="92"/>
      <c r="H152" s="92"/>
      <c r="I152" s="151"/>
      <c r="J152" s="151">
        <v>641.29499999999996</v>
      </c>
      <c r="K152" s="20"/>
    </row>
    <row r="153" spans="1:11" ht="37.5" x14ac:dyDescent="0.35">
      <c r="A153" s="69">
        <f t="shared" si="9"/>
        <v>47</v>
      </c>
      <c r="B153" s="15"/>
      <c r="C153" s="150" t="s">
        <v>289</v>
      </c>
      <c r="D153" s="142" t="s">
        <v>70</v>
      </c>
      <c r="E153" s="151"/>
      <c r="F153" s="151">
        <v>5</v>
      </c>
      <c r="G153" s="92"/>
      <c r="H153" s="92"/>
      <c r="I153" s="151"/>
      <c r="J153" s="151">
        <v>288.5</v>
      </c>
      <c r="K153" s="20"/>
    </row>
    <row r="154" spans="1:11" ht="37.5" x14ac:dyDescent="0.35">
      <c r="A154" s="69">
        <f t="shared" si="9"/>
        <v>48</v>
      </c>
      <c r="B154" s="15"/>
      <c r="C154" s="150" t="s">
        <v>290</v>
      </c>
      <c r="D154" s="142" t="s">
        <v>70</v>
      </c>
      <c r="E154" s="151"/>
      <c r="F154" s="151">
        <v>4</v>
      </c>
      <c r="G154" s="92"/>
      <c r="H154" s="92"/>
      <c r="I154" s="151"/>
      <c r="J154" s="151">
        <v>1759.6</v>
      </c>
      <c r="K154" s="20"/>
    </row>
    <row r="155" spans="1:11" x14ac:dyDescent="0.35">
      <c r="A155" s="69">
        <f t="shared" si="9"/>
        <v>49</v>
      </c>
      <c r="B155" s="15"/>
      <c r="C155" s="150" t="s">
        <v>291</v>
      </c>
      <c r="D155" s="142" t="s">
        <v>70</v>
      </c>
      <c r="E155" s="151"/>
      <c r="F155" s="151">
        <v>6</v>
      </c>
      <c r="G155" s="92"/>
      <c r="H155" s="92"/>
      <c r="I155" s="151"/>
      <c r="J155" s="151">
        <v>384.75</v>
      </c>
      <c r="K155" s="20"/>
    </row>
    <row r="156" spans="1:11" ht="37.5" x14ac:dyDescent="0.35">
      <c r="A156" s="69">
        <f t="shared" si="9"/>
        <v>50</v>
      </c>
      <c r="B156" s="15"/>
      <c r="C156" s="150" t="s">
        <v>292</v>
      </c>
      <c r="D156" s="142" t="s">
        <v>70</v>
      </c>
      <c r="E156" s="151"/>
      <c r="F156" s="151">
        <v>3</v>
      </c>
      <c r="G156" s="92"/>
      <c r="H156" s="92"/>
      <c r="I156" s="151"/>
      <c r="J156" s="151">
        <v>545.48400000000004</v>
      </c>
      <c r="K156" s="20"/>
    </row>
    <row r="157" spans="1:11" x14ac:dyDescent="0.35">
      <c r="A157" s="69">
        <f t="shared" si="9"/>
        <v>51</v>
      </c>
      <c r="B157" s="15"/>
      <c r="C157" s="150" t="s">
        <v>293</v>
      </c>
      <c r="D157" s="142" t="s">
        <v>70</v>
      </c>
      <c r="E157" s="151"/>
      <c r="F157" s="151">
        <v>4</v>
      </c>
      <c r="G157" s="92"/>
      <c r="H157" s="92"/>
      <c r="I157" s="151"/>
      <c r="J157" s="151">
        <v>1790.1759999999999</v>
      </c>
      <c r="K157" s="20"/>
    </row>
    <row r="158" spans="1:11" ht="53.25" customHeight="1" x14ac:dyDescent="0.35">
      <c r="A158" s="69">
        <f t="shared" si="9"/>
        <v>52</v>
      </c>
      <c r="B158" s="15"/>
      <c r="C158" s="150" t="s">
        <v>294</v>
      </c>
      <c r="D158" s="142" t="s">
        <v>70</v>
      </c>
      <c r="E158" s="151"/>
      <c r="F158" s="151">
        <v>8</v>
      </c>
      <c r="G158" s="92"/>
      <c r="H158" s="92"/>
      <c r="I158" s="151"/>
      <c r="J158" s="151">
        <v>351.84</v>
      </c>
      <c r="K158" s="20"/>
    </row>
    <row r="159" spans="1:11" ht="42.75" customHeight="1" x14ac:dyDescent="0.35">
      <c r="A159" s="69">
        <f t="shared" si="9"/>
        <v>53</v>
      </c>
      <c r="B159" s="15"/>
      <c r="C159" s="150" t="s">
        <v>295</v>
      </c>
      <c r="D159" s="142" t="s">
        <v>70</v>
      </c>
      <c r="E159" s="151"/>
      <c r="F159" s="151">
        <v>1</v>
      </c>
      <c r="G159" s="92"/>
      <c r="H159" s="92"/>
      <c r="I159" s="151"/>
      <c r="J159" s="151">
        <v>201</v>
      </c>
      <c r="K159" s="20"/>
    </row>
    <row r="160" spans="1:11" ht="37.5" x14ac:dyDescent="0.35">
      <c r="A160" s="69">
        <f t="shared" si="9"/>
        <v>54</v>
      </c>
      <c r="B160" s="15"/>
      <c r="C160" s="150" t="s">
        <v>296</v>
      </c>
      <c r="D160" s="142" t="s">
        <v>70</v>
      </c>
      <c r="E160" s="151"/>
      <c r="F160" s="151">
        <v>1</v>
      </c>
      <c r="G160" s="92"/>
      <c r="H160" s="92"/>
      <c r="I160" s="151"/>
      <c r="J160" s="151">
        <v>9990</v>
      </c>
      <c r="K160" s="20"/>
    </row>
    <row r="161" spans="1:11" x14ac:dyDescent="0.35">
      <c r="A161" s="69">
        <f t="shared" si="9"/>
        <v>55</v>
      </c>
      <c r="B161" s="156"/>
      <c r="C161" s="150" t="s">
        <v>297</v>
      </c>
      <c r="D161" s="142" t="s">
        <v>70</v>
      </c>
      <c r="E161" s="151"/>
      <c r="F161" s="151">
        <v>1</v>
      </c>
      <c r="G161" s="92"/>
      <c r="H161" s="92"/>
      <c r="I161" s="151"/>
      <c r="J161" s="151">
        <v>1750</v>
      </c>
      <c r="K161" s="20"/>
    </row>
    <row r="162" spans="1:11" ht="37.5" x14ac:dyDescent="0.35">
      <c r="A162" s="69">
        <f t="shared" si="9"/>
        <v>56</v>
      </c>
      <c r="B162" s="156"/>
      <c r="C162" s="150" t="s">
        <v>298</v>
      </c>
      <c r="D162" s="142" t="s">
        <v>70</v>
      </c>
      <c r="E162" s="151"/>
      <c r="F162" s="151">
        <v>4</v>
      </c>
      <c r="G162" s="92"/>
      <c r="H162" s="92"/>
      <c r="I162" s="151"/>
      <c r="J162" s="151">
        <v>132.80000000000001</v>
      </c>
      <c r="K162" s="20"/>
    </row>
    <row r="163" spans="1:11" x14ac:dyDescent="0.35">
      <c r="A163" s="69">
        <f t="shared" si="9"/>
        <v>57</v>
      </c>
      <c r="B163" s="15"/>
      <c r="C163" s="150" t="s">
        <v>299</v>
      </c>
      <c r="D163" s="142" t="s">
        <v>70</v>
      </c>
      <c r="E163" s="151"/>
      <c r="F163" s="151">
        <v>18</v>
      </c>
      <c r="G163" s="92"/>
      <c r="H163" s="92"/>
      <c r="I163" s="151"/>
      <c r="J163" s="151">
        <v>1260</v>
      </c>
      <c r="K163" s="20"/>
    </row>
    <row r="164" spans="1:11" x14ac:dyDescent="0.35">
      <c r="A164" s="69">
        <f t="shared" si="9"/>
        <v>58</v>
      </c>
      <c r="B164" s="15"/>
      <c r="C164" s="150" t="s">
        <v>300</v>
      </c>
      <c r="D164" s="142" t="s">
        <v>70</v>
      </c>
      <c r="E164" s="151"/>
      <c r="F164" s="151">
        <v>2</v>
      </c>
      <c r="G164" s="92"/>
      <c r="H164" s="92"/>
      <c r="I164" s="151"/>
      <c r="J164" s="151">
        <v>279.75200000000001</v>
      </c>
      <c r="K164" s="20"/>
    </row>
    <row r="165" spans="1:11" x14ac:dyDescent="0.35">
      <c r="A165" s="69">
        <f t="shared" si="9"/>
        <v>59</v>
      </c>
      <c r="B165" s="15"/>
      <c r="C165" s="150" t="s">
        <v>301</v>
      </c>
      <c r="D165" s="142" t="s">
        <v>70</v>
      </c>
      <c r="E165" s="151"/>
      <c r="F165" s="151">
        <v>1</v>
      </c>
      <c r="G165" s="92"/>
      <c r="H165" s="92"/>
      <c r="I165" s="151"/>
      <c r="J165" s="151">
        <v>58.5</v>
      </c>
      <c r="K165" s="20"/>
    </row>
    <row r="166" spans="1:11" ht="37.5" x14ac:dyDescent="0.35">
      <c r="A166" s="69">
        <f t="shared" si="9"/>
        <v>60</v>
      </c>
      <c r="B166" s="15"/>
      <c r="C166" s="150" t="s">
        <v>302</v>
      </c>
      <c r="D166" s="142" t="s">
        <v>70</v>
      </c>
      <c r="E166" s="151"/>
      <c r="F166" s="151">
        <v>1</v>
      </c>
      <c r="G166" s="92"/>
      <c r="H166" s="92"/>
      <c r="I166" s="151"/>
      <c r="J166" s="151">
        <v>35</v>
      </c>
      <c r="K166" s="20"/>
    </row>
    <row r="167" spans="1:11" x14ac:dyDescent="0.35">
      <c r="A167" s="69">
        <f t="shared" si="9"/>
        <v>61</v>
      </c>
      <c r="B167" s="15"/>
      <c r="C167" s="150" t="s">
        <v>303</v>
      </c>
      <c r="D167" s="142" t="s">
        <v>70</v>
      </c>
      <c r="E167" s="151"/>
      <c r="F167" s="151">
        <v>1</v>
      </c>
      <c r="G167" s="92"/>
      <c r="H167" s="92"/>
      <c r="I167" s="151"/>
      <c r="J167" s="151">
        <v>138.4</v>
      </c>
      <c r="K167" s="20"/>
    </row>
    <row r="168" spans="1:11" ht="37.5" x14ac:dyDescent="0.35">
      <c r="A168" s="69">
        <f t="shared" si="9"/>
        <v>62</v>
      </c>
      <c r="B168" s="15"/>
      <c r="C168" s="150" t="s">
        <v>304</v>
      </c>
      <c r="D168" s="142" t="s">
        <v>70</v>
      </c>
      <c r="E168" s="151"/>
      <c r="F168" s="151">
        <v>10</v>
      </c>
      <c r="G168" s="92"/>
      <c r="H168" s="92"/>
      <c r="I168" s="151"/>
      <c r="J168" s="151">
        <v>686.6</v>
      </c>
      <c r="K168" s="20"/>
    </row>
    <row r="169" spans="1:11" ht="48.75" customHeight="1" x14ac:dyDescent="0.35">
      <c r="A169" s="69">
        <f t="shared" si="9"/>
        <v>63</v>
      </c>
      <c r="B169" s="15"/>
      <c r="C169" s="150" t="s">
        <v>305</v>
      </c>
      <c r="D169" s="142" t="s">
        <v>70</v>
      </c>
      <c r="E169" s="151"/>
      <c r="F169" s="151">
        <v>7</v>
      </c>
      <c r="G169" s="92"/>
      <c r="H169" s="92"/>
      <c r="I169" s="151"/>
      <c r="J169" s="151">
        <v>613.20000000000005</v>
      </c>
      <c r="K169" s="20"/>
    </row>
    <row r="170" spans="1:11" ht="60.75" customHeight="1" x14ac:dyDescent="0.35">
      <c r="A170" s="69">
        <f t="shared" si="9"/>
        <v>64</v>
      </c>
      <c r="B170" s="15"/>
      <c r="C170" s="150" t="s">
        <v>306</v>
      </c>
      <c r="D170" s="142" t="s">
        <v>70</v>
      </c>
      <c r="E170" s="151"/>
      <c r="F170" s="151">
        <v>1</v>
      </c>
      <c r="G170" s="92"/>
      <c r="H170" s="92"/>
      <c r="I170" s="151"/>
      <c r="J170" s="151">
        <v>387</v>
      </c>
      <c r="K170" s="20"/>
    </row>
    <row r="171" spans="1:11" x14ac:dyDescent="0.35">
      <c r="A171" s="69">
        <f t="shared" si="9"/>
        <v>65</v>
      </c>
      <c r="B171" s="15"/>
      <c r="C171" s="150" t="s">
        <v>307</v>
      </c>
      <c r="D171" s="142" t="s">
        <v>70</v>
      </c>
      <c r="E171" s="151"/>
      <c r="F171" s="151">
        <v>2</v>
      </c>
      <c r="G171" s="92"/>
      <c r="H171" s="92"/>
      <c r="I171" s="151"/>
      <c r="J171" s="151">
        <v>10300.43</v>
      </c>
      <c r="K171" s="20"/>
    </row>
    <row r="172" spans="1:11" x14ac:dyDescent="0.35">
      <c r="A172" s="69">
        <f t="shared" si="9"/>
        <v>66</v>
      </c>
      <c r="B172" s="15"/>
      <c r="C172" s="150" t="s">
        <v>308</v>
      </c>
      <c r="D172" s="142" t="s">
        <v>70</v>
      </c>
      <c r="E172" s="151"/>
      <c r="F172" s="151">
        <v>1</v>
      </c>
      <c r="G172" s="92"/>
      <c r="H172" s="92"/>
      <c r="I172" s="151"/>
      <c r="J172" s="151">
        <v>735</v>
      </c>
      <c r="K172" s="20"/>
    </row>
    <row r="173" spans="1:11" x14ac:dyDescent="0.35">
      <c r="A173" s="69">
        <f t="shared" ref="A173:A233" si="10">A172+1</f>
        <v>67</v>
      </c>
      <c r="B173" s="15"/>
      <c r="C173" s="150" t="s">
        <v>309</v>
      </c>
      <c r="D173" s="142" t="s">
        <v>70</v>
      </c>
      <c r="E173" s="151"/>
      <c r="F173" s="151">
        <v>9</v>
      </c>
      <c r="G173" s="92"/>
      <c r="H173" s="92"/>
      <c r="I173" s="151"/>
      <c r="J173" s="151">
        <v>1150.2</v>
      </c>
      <c r="K173" s="20"/>
    </row>
    <row r="174" spans="1:11" x14ac:dyDescent="0.35">
      <c r="A174" s="69">
        <f t="shared" si="10"/>
        <v>68</v>
      </c>
      <c r="B174" s="15"/>
      <c r="C174" s="150" t="s">
        <v>310</v>
      </c>
      <c r="D174" s="142" t="s">
        <v>70</v>
      </c>
      <c r="E174" s="151"/>
      <c r="F174" s="151">
        <v>1</v>
      </c>
      <c r="G174" s="92"/>
      <c r="H174" s="92"/>
      <c r="I174" s="151"/>
      <c r="J174" s="151">
        <v>192.214</v>
      </c>
      <c r="K174" s="20"/>
    </row>
    <row r="175" spans="1:11" x14ac:dyDescent="0.35">
      <c r="A175" s="69">
        <f t="shared" si="10"/>
        <v>69</v>
      </c>
      <c r="B175" s="15"/>
      <c r="C175" s="150" t="s">
        <v>311</v>
      </c>
      <c r="D175" s="142" t="s">
        <v>70</v>
      </c>
      <c r="E175" s="151"/>
      <c r="F175" s="151">
        <v>1</v>
      </c>
      <c r="G175" s="92"/>
      <c r="H175" s="92"/>
      <c r="I175" s="151"/>
      <c r="J175" s="151">
        <v>3570</v>
      </c>
      <c r="K175" s="20"/>
    </row>
    <row r="176" spans="1:11" x14ac:dyDescent="0.35">
      <c r="A176" s="69">
        <f t="shared" si="10"/>
        <v>70</v>
      </c>
      <c r="B176" s="15"/>
      <c r="C176" s="150" t="s">
        <v>312</v>
      </c>
      <c r="D176" s="142" t="s">
        <v>70</v>
      </c>
      <c r="E176" s="151"/>
      <c r="F176" s="151">
        <v>2</v>
      </c>
      <c r="G176" s="92"/>
      <c r="H176" s="92"/>
      <c r="I176" s="151"/>
      <c r="J176" s="151">
        <v>157.09399999999999</v>
      </c>
      <c r="K176" s="20"/>
    </row>
    <row r="177" spans="1:11" x14ac:dyDescent="0.35">
      <c r="A177" s="69">
        <f t="shared" si="10"/>
        <v>71</v>
      </c>
      <c r="B177" s="15"/>
      <c r="C177" s="150" t="s">
        <v>313</v>
      </c>
      <c r="D177" s="142" t="s">
        <v>70</v>
      </c>
      <c r="E177" s="151"/>
      <c r="F177" s="151">
        <v>3</v>
      </c>
      <c r="G177" s="92"/>
      <c r="H177" s="92"/>
      <c r="I177" s="151"/>
      <c r="J177" s="151">
        <v>20.100000000000001</v>
      </c>
      <c r="K177" s="20"/>
    </row>
    <row r="178" spans="1:11" ht="37.5" x14ac:dyDescent="0.35">
      <c r="A178" s="69">
        <f t="shared" si="10"/>
        <v>72</v>
      </c>
      <c r="B178" s="15"/>
      <c r="C178" s="150" t="s">
        <v>314</v>
      </c>
      <c r="D178" s="142" t="s">
        <v>70</v>
      </c>
      <c r="E178" s="151"/>
      <c r="F178" s="151">
        <v>3</v>
      </c>
      <c r="G178" s="92"/>
      <c r="H178" s="92"/>
      <c r="I178" s="151"/>
      <c r="J178" s="151">
        <v>52.5</v>
      </c>
      <c r="K178" s="20"/>
    </row>
    <row r="179" spans="1:11" x14ac:dyDescent="0.35">
      <c r="A179" s="69">
        <f t="shared" si="10"/>
        <v>73</v>
      </c>
      <c r="B179" s="15"/>
      <c r="C179" s="150" t="s">
        <v>315</v>
      </c>
      <c r="D179" s="142" t="s">
        <v>70</v>
      </c>
      <c r="E179" s="151"/>
      <c r="F179" s="151">
        <v>1</v>
      </c>
      <c r="G179" s="92"/>
      <c r="H179" s="92"/>
      <c r="I179" s="151"/>
      <c r="J179" s="151">
        <v>77.77</v>
      </c>
      <c r="K179" s="20"/>
    </row>
    <row r="180" spans="1:11" x14ac:dyDescent="0.35">
      <c r="A180" s="69">
        <f t="shared" si="10"/>
        <v>74</v>
      </c>
      <c r="B180" s="15"/>
      <c r="C180" s="150" t="s">
        <v>316</v>
      </c>
      <c r="D180" s="142" t="s">
        <v>70</v>
      </c>
      <c r="E180" s="151"/>
      <c r="F180" s="151">
        <v>3</v>
      </c>
      <c r="G180" s="92"/>
      <c r="H180" s="92"/>
      <c r="I180" s="151"/>
      <c r="J180" s="151">
        <v>166.98</v>
      </c>
      <c r="K180" s="20"/>
    </row>
    <row r="181" spans="1:11" x14ac:dyDescent="0.35">
      <c r="A181" s="69">
        <f t="shared" si="10"/>
        <v>75</v>
      </c>
      <c r="B181" s="15"/>
      <c r="C181" s="150" t="s">
        <v>317</v>
      </c>
      <c r="D181" s="142" t="s">
        <v>70</v>
      </c>
      <c r="E181" s="151"/>
      <c r="F181" s="151">
        <v>19</v>
      </c>
      <c r="G181" s="92"/>
      <c r="H181" s="92"/>
      <c r="I181" s="151"/>
      <c r="J181" s="151">
        <v>9709</v>
      </c>
      <c r="K181" s="20"/>
    </row>
    <row r="182" spans="1:11" x14ac:dyDescent="0.35">
      <c r="A182" s="69">
        <f t="shared" si="10"/>
        <v>76</v>
      </c>
      <c r="B182" s="15"/>
      <c r="C182" s="150" t="s">
        <v>318</v>
      </c>
      <c r="D182" s="142" t="s">
        <v>70</v>
      </c>
      <c r="E182" s="151"/>
      <c r="F182" s="151">
        <v>5</v>
      </c>
      <c r="G182" s="92"/>
      <c r="H182" s="92"/>
      <c r="I182" s="151"/>
      <c r="J182" s="151">
        <v>1172.9449999999999</v>
      </c>
      <c r="K182" s="20"/>
    </row>
    <row r="183" spans="1:11" x14ac:dyDescent="0.35">
      <c r="A183" s="69">
        <f t="shared" si="10"/>
        <v>77</v>
      </c>
      <c r="B183" s="15"/>
      <c r="C183" s="150" t="s">
        <v>319</v>
      </c>
      <c r="D183" s="142" t="s">
        <v>70</v>
      </c>
      <c r="E183" s="151"/>
      <c r="F183" s="151">
        <v>20</v>
      </c>
      <c r="G183" s="92"/>
      <c r="H183" s="92"/>
      <c r="I183" s="151"/>
      <c r="J183" s="151">
        <v>2677.6</v>
      </c>
      <c r="K183" s="20"/>
    </row>
    <row r="184" spans="1:11" x14ac:dyDescent="0.35">
      <c r="A184" s="69">
        <f t="shared" si="10"/>
        <v>78</v>
      </c>
      <c r="B184" s="15"/>
      <c r="C184" s="150" t="s">
        <v>320</v>
      </c>
      <c r="D184" s="142" t="s">
        <v>70</v>
      </c>
      <c r="E184" s="151"/>
      <c r="F184" s="151">
        <v>1</v>
      </c>
      <c r="G184" s="92"/>
      <c r="H184" s="92"/>
      <c r="I184" s="151"/>
      <c r="J184" s="151">
        <v>576.798</v>
      </c>
      <c r="K184" s="20"/>
    </row>
    <row r="185" spans="1:11" ht="37.5" x14ac:dyDescent="0.35">
      <c r="A185" s="69">
        <f t="shared" si="10"/>
        <v>79</v>
      </c>
      <c r="B185" s="15"/>
      <c r="C185" s="150" t="s">
        <v>321</v>
      </c>
      <c r="D185" s="142" t="s">
        <v>70</v>
      </c>
      <c r="E185" s="151"/>
      <c r="F185" s="151">
        <v>2</v>
      </c>
      <c r="G185" s="92"/>
      <c r="H185" s="92"/>
      <c r="I185" s="151"/>
      <c r="J185" s="151">
        <v>1016</v>
      </c>
      <c r="K185" s="20"/>
    </row>
    <row r="186" spans="1:11" ht="37.5" x14ac:dyDescent="0.35">
      <c r="A186" s="69">
        <f t="shared" si="10"/>
        <v>80</v>
      </c>
      <c r="B186" s="15"/>
      <c r="C186" s="150" t="s">
        <v>86</v>
      </c>
      <c r="D186" s="142" t="s">
        <v>70</v>
      </c>
      <c r="E186" s="151"/>
      <c r="F186" s="151">
        <v>5</v>
      </c>
      <c r="G186" s="92"/>
      <c r="H186" s="92"/>
      <c r="I186" s="151"/>
      <c r="J186" s="151">
        <v>268</v>
      </c>
      <c r="K186" s="20"/>
    </row>
    <row r="187" spans="1:11" x14ac:dyDescent="0.35">
      <c r="A187" s="69">
        <f t="shared" si="10"/>
        <v>81</v>
      </c>
      <c r="B187" s="15"/>
      <c r="C187" s="150" t="s">
        <v>322</v>
      </c>
      <c r="D187" s="142" t="s">
        <v>70</v>
      </c>
      <c r="E187" s="151"/>
      <c r="F187" s="151">
        <v>1</v>
      </c>
      <c r="G187" s="92"/>
      <c r="H187" s="92"/>
      <c r="I187" s="151"/>
      <c r="J187" s="151">
        <v>52</v>
      </c>
      <c r="K187" s="20"/>
    </row>
    <row r="188" spans="1:11" x14ac:dyDescent="0.35">
      <c r="A188" s="69">
        <f t="shared" si="10"/>
        <v>82</v>
      </c>
      <c r="B188" s="15"/>
      <c r="C188" s="150" t="s">
        <v>323</v>
      </c>
      <c r="D188" s="142" t="s">
        <v>70</v>
      </c>
      <c r="E188" s="151"/>
      <c r="F188" s="151">
        <v>1</v>
      </c>
      <c r="G188" s="92"/>
      <c r="H188" s="92"/>
      <c r="I188" s="151"/>
      <c r="J188" s="151">
        <v>38.993000000000002</v>
      </c>
      <c r="K188" s="20"/>
    </row>
    <row r="189" spans="1:11" x14ac:dyDescent="0.35">
      <c r="A189" s="69">
        <f t="shared" si="10"/>
        <v>83</v>
      </c>
      <c r="B189" s="15"/>
      <c r="C189" s="150" t="s">
        <v>324</v>
      </c>
      <c r="D189" s="142" t="s">
        <v>70</v>
      </c>
      <c r="E189" s="151"/>
      <c r="F189" s="151">
        <v>25</v>
      </c>
      <c r="G189" s="157"/>
      <c r="H189" s="157"/>
      <c r="I189" s="151"/>
      <c r="J189" s="151">
        <v>100</v>
      </c>
      <c r="K189" s="20"/>
    </row>
    <row r="190" spans="1:11" x14ac:dyDescent="0.35">
      <c r="A190" s="69">
        <f t="shared" si="10"/>
        <v>84</v>
      </c>
      <c r="B190" s="15"/>
      <c r="C190" s="150" t="s">
        <v>325</v>
      </c>
      <c r="D190" s="142" t="s">
        <v>70</v>
      </c>
      <c r="E190" s="151"/>
      <c r="F190" s="151">
        <v>25</v>
      </c>
      <c r="G190" s="157"/>
      <c r="H190" s="157"/>
      <c r="I190" s="151"/>
      <c r="J190" s="151">
        <v>32.700000000000003</v>
      </c>
      <c r="K190" s="20"/>
    </row>
    <row r="191" spans="1:11" x14ac:dyDescent="0.35">
      <c r="A191" s="69">
        <f t="shared" si="10"/>
        <v>85</v>
      </c>
      <c r="B191" s="15"/>
      <c r="C191" s="150" t="s">
        <v>326</v>
      </c>
      <c r="D191" s="142" t="s">
        <v>70</v>
      </c>
      <c r="E191" s="151"/>
      <c r="F191" s="151">
        <v>140</v>
      </c>
      <c r="G191" s="157"/>
      <c r="H191" s="157"/>
      <c r="I191" s="151"/>
      <c r="J191" s="151">
        <v>746.62</v>
      </c>
      <c r="K191" s="20"/>
    </row>
    <row r="192" spans="1:11" x14ac:dyDescent="0.35">
      <c r="A192" s="69">
        <f t="shared" si="10"/>
        <v>86</v>
      </c>
      <c r="B192" s="15"/>
      <c r="C192" s="150" t="s">
        <v>327</v>
      </c>
      <c r="D192" s="142" t="s">
        <v>70</v>
      </c>
      <c r="E192" s="151"/>
      <c r="F192" s="151">
        <v>90</v>
      </c>
      <c r="G192" s="157"/>
      <c r="H192" s="157"/>
      <c r="I192" s="151"/>
      <c r="J192" s="151">
        <v>434.25</v>
      </c>
      <c r="K192" s="20"/>
    </row>
    <row r="193" spans="1:11" ht="37.5" x14ac:dyDescent="0.35">
      <c r="A193" s="69">
        <f t="shared" si="10"/>
        <v>87</v>
      </c>
      <c r="B193" s="15"/>
      <c r="C193" s="150" t="s">
        <v>328</v>
      </c>
      <c r="D193" s="142" t="s">
        <v>70</v>
      </c>
      <c r="E193" s="151"/>
      <c r="F193" s="151">
        <v>40</v>
      </c>
      <c r="G193" s="157"/>
      <c r="H193" s="157"/>
      <c r="I193" s="151"/>
      <c r="J193" s="151">
        <v>277</v>
      </c>
      <c r="K193" s="20"/>
    </row>
    <row r="194" spans="1:11" x14ac:dyDescent="0.35">
      <c r="A194" s="69">
        <f t="shared" si="10"/>
        <v>88</v>
      </c>
      <c r="B194" s="15"/>
      <c r="C194" s="150" t="s">
        <v>329</v>
      </c>
      <c r="D194" s="142" t="s">
        <v>70</v>
      </c>
      <c r="E194" s="151"/>
      <c r="F194" s="151">
        <v>12</v>
      </c>
      <c r="G194" s="157"/>
      <c r="H194" s="157"/>
      <c r="I194" s="151"/>
      <c r="J194" s="151">
        <v>264</v>
      </c>
      <c r="K194" s="20"/>
    </row>
    <row r="195" spans="1:11" ht="50.25" customHeight="1" x14ac:dyDescent="0.35">
      <c r="A195" s="69">
        <f t="shared" si="10"/>
        <v>89</v>
      </c>
      <c r="B195" s="15"/>
      <c r="C195" s="150" t="s">
        <v>330</v>
      </c>
      <c r="D195" s="142" t="s">
        <v>70</v>
      </c>
      <c r="E195" s="151"/>
      <c r="F195" s="151">
        <v>6</v>
      </c>
      <c r="G195" s="157"/>
      <c r="H195" s="157"/>
      <c r="I195" s="151"/>
      <c r="J195" s="151">
        <v>10.8</v>
      </c>
      <c r="K195" s="20"/>
    </row>
    <row r="196" spans="1:11" ht="37.5" x14ac:dyDescent="0.35">
      <c r="A196" s="69">
        <f t="shared" si="10"/>
        <v>90</v>
      </c>
      <c r="B196" s="15"/>
      <c r="C196" s="150" t="s">
        <v>331</v>
      </c>
      <c r="D196" s="142" t="s">
        <v>70</v>
      </c>
      <c r="E196" s="151"/>
      <c r="F196" s="151">
        <v>2</v>
      </c>
      <c r="G196" s="157"/>
      <c r="H196" s="157"/>
      <c r="I196" s="151"/>
      <c r="J196" s="151">
        <v>2.2000000000000002</v>
      </c>
      <c r="K196" s="20"/>
    </row>
    <row r="197" spans="1:11" ht="37.5" x14ac:dyDescent="0.35">
      <c r="A197" s="69">
        <f t="shared" si="10"/>
        <v>91</v>
      </c>
      <c r="B197" s="15"/>
      <c r="C197" s="150" t="s">
        <v>332</v>
      </c>
      <c r="D197" s="142" t="s">
        <v>70</v>
      </c>
      <c r="E197" s="151"/>
      <c r="F197" s="151">
        <v>3</v>
      </c>
      <c r="G197" s="157"/>
      <c r="H197" s="157"/>
      <c r="I197" s="151"/>
      <c r="J197" s="151">
        <v>4.3499999999999996</v>
      </c>
      <c r="K197" s="20"/>
    </row>
    <row r="198" spans="1:11" ht="37.5" x14ac:dyDescent="0.35">
      <c r="A198" s="69">
        <f t="shared" si="10"/>
        <v>92</v>
      </c>
      <c r="B198" s="15"/>
      <c r="C198" s="150" t="s">
        <v>333</v>
      </c>
      <c r="D198" s="142" t="s">
        <v>70</v>
      </c>
      <c r="E198" s="151"/>
      <c r="F198" s="151">
        <v>10</v>
      </c>
      <c r="G198" s="157"/>
      <c r="H198" s="157"/>
      <c r="I198" s="151"/>
      <c r="J198" s="151">
        <v>2.7690000000000001</v>
      </c>
      <c r="K198" s="20"/>
    </row>
    <row r="199" spans="1:11" ht="37.5" x14ac:dyDescent="0.35">
      <c r="A199" s="69">
        <f t="shared" si="10"/>
        <v>93</v>
      </c>
      <c r="B199" s="15"/>
      <c r="C199" s="150" t="s">
        <v>334</v>
      </c>
      <c r="D199" s="142" t="s">
        <v>70</v>
      </c>
      <c r="E199" s="151"/>
      <c r="F199" s="151">
        <v>5</v>
      </c>
      <c r="G199" s="157"/>
      <c r="H199" s="157"/>
      <c r="I199" s="151"/>
      <c r="J199" s="151">
        <v>18.175000000000001</v>
      </c>
      <c r="K199" s="20"/>
    </row>
    <row r="200" spans="1:11" ht="37.5" x14ac:dyDescent="0.35">
      <c r="A200" s="69">
        <f t="shared" si="10"/>
        <v>94</v>
      </c>
      <c r="B200" s="15"/>
      <c r="C200" s="150" t="s">
        <v>335</v>
      </c>
      <c r="D200" s="142" t="s">
        <v>70</v>
      </c>
      <c r="E200" s="151"/>
      <c r="F200" s="151">
        <v>2</v>
      </c>
      <c r="G200" s="157"/>
      <c r="H200" s="157"/>
      <c r="I200" s="151"/>
      <c r="J200" s="151">
        <v>4.96</v>
      </c>
      <c r="K200" s="20"/>
    </row>
    <row r="201" spans="1:11" x14ac:dyDescent="0.35">
      <c r="A201" s="69">
        <f t="shared" si="10"/>
        <v>95</v>
      </c>
      <c r="B201" s="15"/>
      <c r="C201" s="150" t="s">
        <v>336</v>
      </c>
      <c r="D201" s="142" t="s">
        <v>70</v>
      </c>
      <c r="E201" s="151"/>
      <c r="F201" s="151">
        <v>2</v>
      </c>
      <c r="G201" s="157"/>
      <c r="H201" s="157"/>
      <c r="I201" s="151"/>
      <c r="J201" s="151">
        <v>1480</v>
      </c>
      <c r="K201" s="20"/>
    </row>
    <row r="202" spans="1:11" ht="37.5" x14ac:dyDescent="0.35">
      <c r="A202" s="69">
        <f t="shared" si="10"/>
        <v>96</v>
      </c>
      <c r="B202" s="15"/>
      <c r="C202" s="150" t="s">
        <v>337</v>
      </c>
      <c r="D202" s="142" t="s">
        <v>70</v>
      </c>
      <c r="E202" s="151"/>
      <c r="F202" s="151">
        <v>15</v>
      </c>
      <c r="G202" s="157"/>
      <c r="H202" s="157"/>
      <c r="I202" s="151"/>
      <c r="J202" s="151">
        <v>1935</v>
      </c>
      <c r="K202" s="20"/>
    </row>
    <row r="203" spans="1:11" ht="37.5" x14ac:dyDescent="0.35">
      <c r="A203" s="69">
        <f t="shared" si="10"/>
        <v>97</v>
      </c>
      <c r="B203" s="15"/>
      <c r="C203" s="150" t="s">
        <v>338</v>
      </c>
      <c r="D203" s="142" t="s">
        <v>70</v>
      </c>
      <c r="E203" s="151"/>
      <c r="F203" s="151">
        <v>47</v>
      </c>
      <c r="G203" s="157"/>
      <c r="H203" s="157"/>
      <c r="I203" s="151"/>
      <c r="J203" s="151">
        <v>1494.6</v>
      </c>
      <c r="K203" s="20"/>
    </row>
    <row r="204" spans="1:11" ht="37.5" x14ac:dyDescent="0.35">
      <c r="A204" s="69">
        <f t="shared" si="10"/>
        <v>98</v>
      </c>
      <c r="B204" s="15"/>
      <c r="C204" s="150" t="s">
        <v>339</v>
      </c>
      <c r="D204" s="142" t="s">
        <v>70</v>
      </c>
      <c r="E204" s="151"/>
      <c r="F204" s="151">
        <v>25</v>
      </c>
      <c r="G204" s="157"/>
      <c r="H204" s="157"/>
      <c r="I204" s="151"/>
      <c r="J204" s="151">
        <v>1325</v>
      </c>
      <c r="K204" s="20"/>
    </row>
    <row r="205" spans="1:11" x14ac:dyDescent="0.35">
      <c r="A205" s="69">
        <f t="shared" si="10"/>
        <v>99</v>
      </c>
      <c r="B205" s="15"/>
      <c r="C205" s="150" t="s">
        <v>340</v>
      </c>
      <c r="D205" s="142" t="s">
        <v>70</v>
      </c>
      <c r="E205" s="151"/>
      <c r="F205" s="151">
        <v>200</v>
      </c>
      <c r="G205" s="157"/>
      <c r="H205" s="157"/>
      <c r="I205" s="151"/>
      <c r="J205" s="151">
        <v>3300</v>
      </c>
      <c r="K205" s="20"/>
    </row>
    <row r="206" spans="1:11" x14ac:dyDescent="0.35">
      <c r="A206" s="69">
        <f t="shared" si="10"/>
        <v>100</v>
      </c>
      <c r="B206" s="15"/>
      <c r="C206" s="150" t="s">
        <v>341</v>
      </c>
      <c r="D206" s="142" t="s">
        <v>70</v>
      </c>
      <c r="E206" s="151"/>
      <c r="F206" s="151">
        <v>1</v>
      </c>
      <c r="G206" s="157"/>
      <c r="H206" s="157"/>
      <c r="I206" s="151"/>
      <c r="J206" s="151">
        <v>90</v>
      </c>
      <c r="K206" s="20"/>
    </row>
    <row r="207" spans="1:11" x14ac:dyDescent="0.35">
      <c r="A207" s="69">
        <f t="shared" si="10"/>
        <v>101</v>
      </c>
      <c r="B207" s="15"/>
      <c r="C207" s="150" t="s">
        <v>342</v>
      </c>
      <c r="D207" s="142" t="s">
        <v>70</v>
      </c>
      <c r="E207" s="151"/>
      <c r="F207" s="151">
        <v>10</v>
      </c>
      <c r="G207" s="157"/>
      <c r="H207" s="157"/>
      <c r="I207" s="151"/>
      <c r="J207" s="151">
        <v>1440</v>
      </c>
      <c r="K207" s="20"/>
    </row>
    <row r="208" spans="1:11" ht="37.5" x14ac:dyDescent="0.35">
      <c r="A208" s="69">
        <f t="shared" si="10"/>
        <v>102</v>
      </c>
      <c r="B208" s="15"/>
      <c r="C208" s="150" t="s">
        <v>343</v>
      </c>
      <c r="D208" s="142" t="s">
        <v>70</v>
      </c>
      <c r="E208" s="151"/>
      <c r="F208" s="151">
        <v>2</v>
      </c>
      <c r="G208" s="157"/>
      <c r="H208" s="157"/>
      <c r="I208" s="151"/>
      <c r="J208" s="151">
        <v>155</v>
      </c>
      <c r="K208" s="20"/>
    </row>
    <row r="209" spans="1:11" ht="37.5" x14ac:dyDescent="0.35">
      <c r="A209" s="69">
        <f t="shared" si="10"/>
        <v>103</v>
      </c>
      <c r="B209" s="15"/>
      <c r="C209" s="139" t="s">
        <v>344</v>
      </c>
      <c r="D209" s="142" t="s">
        <v>70</v>
      </c>
      <c r="E209" s="144"/>
      <c r="F209" s="144">
        <v>2</v>
      </c>
      <c r="G209" s="157"/>
      <c r="H209" s="157"/>
      <c r="I209" s="144"/>
      <c r="J209" s="144">
        <v>100</v>
      </c>
      <c r="K209" s="20"/>
    </row>
    <row r="210" spans="1:11" ht="37.5" x14ac:dyDescent="0.35">
      <c r="A210" s="69">
        <f t="shared" si="10"/>
        <v>104</v>
      </c>
      <c r="B210" s="15"/>
      <c r="C210" s="150" t="s">
        <v>345</v>
      </c>
      <c r="D210" s="142" t="s">
        <v>70</v>
      </c>
      <c r="E210" s="151"/>
      <c r="F210" s="151">
        <v>2</v>
      </c>
      <c r="G210" s="157"/>
      <c r="H210" s="157"/>
      <c r="I210" s="151"/>
      <c r="J210" s="151">
        <v>129.6</v>
      </c>
      <c r="K210" s="20"/>
    </row>
    <row r="211" spans="1:11" x14ac:dyDescent="0.35">
      <c r="A211" s="69">
        <f t="shared" si="10"/>
        <v>105</v>
      </c>
      <c r="B211" s="15"/>
      <c r="C211" s="150" t="s">
        <v>346</v>
      </c>
      <c r="D211" s="142" t="s">
        <v>70</v>
      </c>
      <c r="E211" s="151"/>
      <c r="F211" s="151">
        <v>1</v>
      </c>
      <c r="G211" s="157"/>
      <c r="H211" s="157"/>
      <c r="I211" s="151"/>
      <c r="J211" s="151">
        <v>78.48</v>
      </c>
      <c r="K211" s="20"/>
    </row>
    <row r="212" spans="1:11" x14ac:dyDescent="0.35">
      <c r="A212" s="69">
        <f t="shared" si="10"/>
        <v>106</v>
      </c>
      <c r="B212" s="15"/>
      <c r="C212" s="150" t="s">
        <v>347</v>
      </c>
      <c r="D212" s="142" t="s">
        <v>70</v>
      </c>
      <c r="E212" s="151"/>
      <c r="F212" s="151">
        <v>120</v>
      </c>
      <c r="G212" s="157"/>
      <c r="H212" s="157"/>
      <c r="I212" s="151"/>
      <c r="J212" s="151">
        <v>4704</v>
      </c>
      <c r="K212" s="20"/>
    </row>
    <row r="213" spans="1:11" x14ac:dyDescent="0.35">
      <c r="A213" s="69">
        <f t="shared" si="10"/>
        <v>107</v>
      </c>
      <c r="B213" s="15"/>
      <c r="C213" s="150" t="s">
        <v>348</v>
      </c>
      <c r="D213" s="142" t="s">
        <v>70</v>
      </c>
      <c r="E213" s="151"/>
      <c r="F213" s="151">
        <v>5</v>
      </c>
      <c r="G213" s="157"/>
      <c r="H213" s="157"/>
      <c r="I213" s="151"/>
      <c r="J213" s="151">
        <v>1607.5</v>
      </c>
      <c r="K213" s="20"/>
    </row>
    <row r="214" spans="1:11" x14ac:dyDescent="0.35">
      <c r="A214" s="69">
        <f t="shared" si="10"/>
        <v>108</v>
      </c>
      <c r="B214" s="15"/>
      <c r="C214" s="150" t="s">
        <v>349</v>
      </c>
      <c r="D214" s="142" t="s">
        <v>70</v>
      </c>
      <c r="E214" s="151"/>
      <c r="F214" s="151">
        <v>10</v>
      </c>
      <c r="G214" s="157"/>
      <c r="H214" s="157"/>
      <c r="I214" s="151"/>
      <c r="J214" s="151">
        <v>305</v>
      </c>
      <c r="K214" s="20"/>
    </row>
    <row r="215" spans="1:11" x14ac:dyDescent="0.35">
      <c r="A215" s="69">
        <f t="shared" si="10"/>
        <v>109</v>
      </c>
      <c r="B215" s="15"/>
      <c r="C215" s="150" t="s">
        <v>350</v>
      </c>
      <c r="D215" s="142" t="s">
        <v>70</v>
      </c>
      <c r="E215" s="151"/>
      <c r="F215" s="151">
        <v>1</v>
      </c>
      <c r="G215" s="157"/>
      <c r="H215" s="157"/>
      <c r="I215" s="151"/>
      <c r="J215" s="151">
        <v>76.28</v>
      </c>
      <c r="K215" s="20"/>
    </row>
    <row r="216" spans="1:11" x14ac:dyDescent="0.35">
      <c r="A216" s="69">
        <f t="shared" si="10"/>
        <v>110</v>
      </c>
      <c r="B216" s="15"/>
      <c r="C216" s="150" t="s">
        <v>351</v>
      </c>
      <c r="D216" s="142" t="s">
        <v>70</v>
      </c>
      <c r="E216" s="151"/>
      <c r="F216" s="151">
        <v>4</v>
      </c>
      <c r="G216" s="157"/>
      <c r="H216" s="157"/>
      <c r="I216" s="151"/>
      <c r="J216" s="151">
        <v>263.17099999999999</v>
      </c>
      <c r="K216" s="20"/>
    </row>
    <row r="217" spans="1:11" ht="37.5" x14ac:dyDescent="0.35">
      <c r="A217" s="69">
        <f t="shared" si="10"/>
        <v>111</v>
      </c>
      <c r="B217" s="15"/>
      <c r="C217" s="150" t="s">
        <v>352</v>
      </c>
      <c r="D217" s="142" t="s">
        <v>70</v>
      </c>
      <c r="E217" s="151"/>
      <c r="F217" s="151">
        <v>1</v>
      </c>
      <c r="G217" s="157"/>
      <c r="H217" s="157"/>
      <c r="I217" s="151"/>
      <c r="J217" s="151">
        <v>117.6</v>
      </c>
      <c r="K217" s="20"/>
    </row>
    <row r="218" spans="1:11" ht="37.5" x14ac:dyDescent="0.35">
      <c r="A218" s="69">
        <f t="shared" si="10"/>
        <v>112</v>
      </c>
      <c r="B218" s="15"/>
      <c r="C218" s="139" t="s">
        <v>353</v>
      </c>
      <c r="D218" s="142" t="s">
        <v>70</v>
      </c>
      <c r="E218" s="151"/>
      <c r="F218" s="151">
        <v>1</v>
      </c>
      <c r="G218" s="157"/>
      <c r="H218" s="157"/>
      <c r="I218" s="144"/>
      <c r="J218" s="144">
        <v>45</v>
      </c>
      <c r="K218" s="20"/>
    </row>
    <row r="219" spans="1:11" ht="37.5" x14ac:dyDescent="0.35">
      <c r="A219" s="69">
        <f t="shared" si="10"/>
        <v>113</v>
      </c>
      <c r="B219" s="15"/>
      <c r="C219" s="150" t="s">
        <v>354</v>
      </c>
      <c r="D219" s="142" t="s">
        <v>70</v>
      </c>
      <c r="E219" s="151"/>
      <c r="F219" s="151">
        <v>2</v>
      </c>
      <c r="G219" s="157"/>
      <c r="H219" s="157"/>
      <c r="I219" s="151"/>
      <c r="J219" s="151">
        <v>503.46199999999999</v>
      </c>
      <c r="K219" s="20"/>
    </row>
    <row r="220" spans="1:11" ht="37.5" x14ac:dyDescent="0.35">
      <c r="A220" s="69">
        <f t="shared" si="10"/>
        <v>114</v>
      </c>
      <c r="B220" s="15"/>
      <c r="C220" s="150" t="s">
        <v>355</v>
      </c>
      <c r="D220" s="142" t="s">
        <v>70</v>
      </c>
      <c r="E220" s="151"/>
      <c r="F220" s="151">
        <v>1</v>
      </c>
      <c r="G220" s="157"/>
      <c r="H220" s="157"/>
      <c r="I220" s="151"/>
      <c r="J220" s="151">
        <v>20.349</v>
      </c>
      <c r="K220" s="20"/>
    </row>
    <row r="221" spans="1:11" ht="37.5" x14ac:dyDescent="0.35">
      <c r="A221" s="69">
        <f t="shared" si="10"/>
        <v>115</v>
      </c>
      <c r="B221" s="15"/>
      <c r="C221" s="150" t="s">
        <v>356</v>
      </c>
      <c r="D221" s="142" t="s">
        <v>70</v>
      </c>
      <c r="E221" s="151"/>
      <c r="F221" s="151">
        <v>1</v>
      </c>
      <c r="G221" s="157"/>
      <c r="H221" s="157"/>
      <c r="I221" s="151"/>
      <c r="J221" s="151">
        <v>24.95</v>
      </c>
      <c r="K221" s="20"/>
    </row>
    <row r="222" spans="1:11" ht="37.5" x14ac:dyDescent="0.35">
      <c r="A222" s="69">
        <f t="shared" si="10"/>
        <v>116</v>
      </c>
      <c r="B222" s="15"/>
      <c r="C222" s="150" t="s">
        <v>357</v>
      </c>
      <c r="D222" s="142" t="s">
        <v>70</v>
      </c>
      <c r="E222" s="151"/>
      <c r="F222" s="151">
        <v>2</v>
      </c>
      <c r="G222" s="157"/>
      <c r="H222" s="157"/>
      <c r="I222" s="151"/>
      <c r="J222" s="151">
        <v>400.43799999999999</v>
      </c>
      <c r="K222" s="20"/>
    </row>
    <row r="223" spans="1:11" ht="37.5" x14ac:dyDescent="0.35">
      <c r="A223" s="69">
        <f t="shared" si="10"/>
        <v>117</v>
      </c>
      <c r="B223" s="15"/>
      <c r="C223" s="150" t="s">
        <v>358</v>
      </c>
      <c r="D223" s="142" t="s">
        <v>70</v>
      </c>
      <c r="E223" s="151"/>
      <c r="F223" s="151">
        <v>2</v>
      </c>
      <c r="G223" s="157"/>
      <c r="H223" s="157"/>
      <c r="I223" s="151"/>
      <c r="J223" s="151">
        <v>1339.2850000000001</v>
      </c>
      <c r="K223" s="20"/>
    </row>
    <row r="224" spans="1:11" ht="37.5" x14ac:dyDescent="0.35">
      <c r="A224" s="69">
        <f t="shared" si="10"/>
        <v>118</v>
      </c>
      <c r="B224" s="15"/>
      <c r="C224" s="150" t="s">
        <v>359</v>
      </c>
      <c r="D224" s="142" t="s">
        <v>70</v>
      </c>
      <c r="E224" s="151"/>
      <c r="F224" s="151">
        <v>2</v>
      </c>
      <c r="G224" s="157"/>
      <c r="H224" s="157"/>
      <c r="I224" s="151"/>
      <c r="J224" s="151">
        <v>154.5</v>
      </c>
      <c r="K224" s="20"/>
    </row>
    <row r="225" spans="1:11" ht="37.5" x14ac:dyDescent="0.35">
      <c r="A225" s="69">
        <f t="shared" si="10"/>
        <v>119</v>
      </c>
      <c r="B225" s="15"/>
      <c r="C225" s="150" t="s">
        <v>360</v>
      </c>
      <c r="D225" s="142" t="s">
        <v>70</v>
      </c>
      <c r="E225" s="151"/>
      <c r="F225" s="151">
        <v>10</v>
      </c>
      <c r="G225" s="157"/>
      <c r="H225" s="157"/>
      <c r="I225" s="151"/>
      <c r="J225" s="151">
        <v>792</v>
      </c>
      <c r="K225" s="20"/>
    </row>
    <row r="226" spans="1:11" ht="56.25" x14ac:dyDescent="0.35">
      <c r="A226" s="69">
        <f t="shared" si="10"/>
        <v>120</v>
      </c>
      <c r="B226" s="15"/>
      <c r="C226" s="150" t="s">
        <v>361</v>
      </c>
      <c r="D226" s="142" t="s">
        <v>70</v>
      </c>
      <c r="E226" s="151"/>
      <c r="F226" s="151">
        <v>1</v>
      </c>
      <c r="G226" s="157"/>
      <c r="H226" s="157"/>
      <c r="I226" s="151"/>
      <c r="J226" s="151">
        <v>29.1</v>
      </c>
      <c r="K226" s="20"/>
    </row>
    <row r="227" spans="1:11" ht="37.5" x14ac:dyDescent="0.35">
      <c r="A227" s="69">
        <f t="shared" si="10"/>
        <v>121</v>
      </c>
      <c r="B227" s="15"/>
      <c r="C227" s="150" t="s">
        <v>362</v>
      </c>
      <c r="D227" s="142" t="s">
        <v>70</v>
      </c>
      <c r="E227" s="151"/>
      <c r="F227" s="151">
        <v>1</v>
      </c>
      <c r="G227" s="157"/>
      <c r="H227" s="157"/>
      <c r="I227" s="151"/>
      <c r="J227" s="151">
        <v>74.5</v>
      </c>
      <c r="K227" s="20"/>
    </row>
    <row r="228" spans="1:11" ht="37.5" x14ac:dyDescent="0.35">
      <c r="A228" s="69">
        <f t="shared" si="10"/>
        <v>122</v>
      </c>
      <c r="B228" s="15"/>
      <c r="C228" s="150" t="s">
        <v>363</v>
      </c>
      <c r="D228" s="142" t="s">
        <v>70</v>
      </c>
      <c r="E228" s="151"/>
      <c r="F228" s="151">
        <v>1</v>
      </c>
      <c r="G228" s="157"/>
      <c r="H228" s="157"/>
      <c r="I228" s="151"/>
      <c r="J228" s="151">
        <v>16.3</v>
      </c>
      <c r="K228" s="20"/>
    </row>
    <row r="229" spans="1:11" ht="37.5" x14ac:dyDescent="0.35">
      <c r="A229" s="69">
        <f t="shared" si="10"/>
        <v>123</v>
      </c>
      <c r="B229" s="15"/>
      <c r="C229" s="150" t="s">
        <v>364</v>
      </c>
      <c r="D229" s="142" t="s">
        <v>70</v>
      </c>
      <c r="E229" s="151"/>
      <c r="F229" s="151">
        <v>1</v>
      </c>
      <c r="G229" s="157"/>
      <c r="H229" s="157"/>
      <c r="I229" s="151"/>
      <c r="J229" s="151">
        <v>14.93</v>
      </c>
      <c r="K229" s="20"/>
    </row>
    <row r="230" spans="1:11" ht="56.25" x14ac:dyDescent="0.35">
      <c r="A230" s="69">
        <f t="shared" si="10"/>
        <v>124</v>
      </c>
      <c r="B230" s="15"/>
      <c r="C230" s="150" t="s">
        <v>365</v>
      </c>
      <c r="D230" s="142" t="s">
        <v>70</v>
      </c>
      <c r="E230" s="151"/>
      <c r="F230" s="151">
        <v>1</v>
      </c>
      <c r="G230" s="157"/>
      <c r="H230" s="157"/>
      <c r="I230" s="151"/>
      <c r="J230" s="151">
        <v>31</v>
      </c>
      <c r="K230" s="20"/>
    </row>
    <row r="231" spans="1:11" ht="56.25" x14ac:dyDescent="0.35">
      <c r="A231" s="69">
        <f t="shared" si="10"/>
        <v>125</v>
      </c>
      <c r="B231" s="15"/>
      <c r="C231" s="150" t="s">
        <v>366</v>
      </c>
      <c r="D231" s="142" t="s">
        <v>70</v>
      </c>
      <c r="E231" s="151"/>
      <c r="F231" s="151">
        <v>2</v>
      </c>
      <c r="G231" s="157"/>
      <c r="H231" s="157"/>
      <c r="I231" s="151"/>
      <c r="J231" s="151">
        <v>104.7</v>
      </c>
      <c r="K231" s="20"/>
    </row>
    <row r="232" spans="1:11" ht="37.5" x14ac:dyDescent="0.35">
      <c r="A232" s="69">
        <f t="shared" si="10"/>
        <v>126</v>
      </c>
      <c r="B232" s="15"/>
      <c r="C232" s="150" t="s">
        <v>367</v>
      </c>
      <c r="D232" s="142" t="s">
        <v>70</v>
      </c>
      <c r="E232" s="151"/>
      <c r="F232" s="151">
        <v>1</v>
      </c>
      <c r="G232" s="157"/>
      <c r="H232" s="157"/>
      <c r="I232" s="151"/>
      <c r="J232" s="151">
        <v>18.25</v>
      </c>
      <c r="K232" s="20"/>
    </row>
    <row r="233" spans="1:11" ht="56.25" x14ac:dyDescent="0.35">
      <c r="A233" s="69">
        <f t="shared" si="10"/>
        <v>127</v>
      </c>
      <c r="B233" s="15"/>
      <c r="C233" s="150" t="s">
        <v>368</v>
      </c>
      <c r="D233" s="142" t="s">
        <v>70</v>
      </c>
      <c r="E233" s="151"/>
      <c r="F233" s="151">
        <v>1</v>
      </c>
      <c r="G233" s="157"/>
      <c r="H233" s="157"/>
      <c r="I233" s="151"/>
      <c r="J233" s="151">
        <v>15.2</v>
      </c>
      <c r="K233" s="20"/>
    </row>
    <row r="234" spans="1:11" ht="37.5" x14ac:dyDescent="0.35">
      <c r="A234" s="15"/>
      <c r="B234" s="15"/>
      <c r="C234" s="166" t="s">
        <v>373</v>
      </c>
      <c r="D234" s="69"/>
      <c r="E234" s="167"/>
      <c r="F234" s="167"/>
      <c r="G234" s="167"/>
      <c r="H234" s="167"/>
      <c r="I234" s="167"/>
      <c r="J234" s="151">
        <v>71467</v>
      </c>
      <c r="K234" s="167"/>
    </row>
    <row r="235" spans="1:11" x14ac:dyDescent="0.35">
      <c r="D235" s="6"/>
      <c r="E235" s="6"/>
      <c r="F235" s="6"/>
      <c r="G235" s="6"/>
      <c r="H235" s="6"/>
      <c r="I235" s="6"/>
      <c r="J235" s="6"/>
      <c r="K235" s="6"/>
    </row>
  </sheetData>
  <mergeCells count="13">
    <mergeCell ref="A2:K2"/>
    <mergeCell ref="A4:A6"/>
    <mergeCell ref="B4:G4"/>
    <mergeCell ref="H4:H6"/>
    <mergeCell ref="I4:K4"/>
    <mergeCell ref="B5:B6"/>
    <mergeCell ref="K5:K6"/>
    <mergeCell ref="C5:C6"/>
    <mergeCell ref="D5:D6"/>
    <mergeCell ref="E5:F5"/>
    <mergeCell ref="G5:G6"/>
    <mergeCell ref="I5:I6"/>
    <mergeCell ref="J5:J6"/>
  </mergeCells>
  <pageMargins left="0.11811023622047245" right="0.11811023622047245" top="0.35433070866141736" bottom="0.35433070866141736" header="0.31496062992125984" footer="0.31496062992125984"/>
  <pageSetup paperSize="9" scale="29" orientation="landscape" verticalDpi="4294967293" r:id="rId1"/>
  <rowBreaks count="6" manualBreakCount="6">
    <brk id="40" max="25" man="1"/>
    <brk id="103" max="25" man="1"/>
    <brk id="139" max="25" man="1"/>
    <brk id="166" max="25" man="1"/>
    <brk id="198" max="25" man="1"/>
    <brk id="22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view="pageBreakPreview" topLeftCell="A7" zoomScale="50" zoomScaleNormal="60" zoomScaleSheetLayoutView="50" workbookViewId="0">
      <selection activeCell="A11" sqref="A11:XFD29"/>
    </sheetView>
  </sheetViews>
  <sheetFormatPr defaultRowHeight="23.25" x14ac:dyDescent="0.35"/>
  <cols>
    <col min="1" max="1" width="9.140625" style="10"/>
    <col min="2" max="3" width="49.42578125" style="10" customWidth="1"/>
    <col min="4" max="4" width="31.85546875" style="6" customWidth="1"/>
    <col min="5" max="5" width="30.7109375" style="6" customWidth="1"/>
    <col min="6" max="6" width="24.7109375" style="6" customWidth="1"/>
    <col min="7" max="7" width="26.28515625" style="6" customWidth="1"/>
    <col min="8" max="16384" width="9.140625" style="10"/>
  </cols>
  <sheetData>
    <row r="2" spans="2:7" ht="30" x14ac:dyDescent="0.4">
      <c r="D2" s="179"/>
      <c r="E2" s="179"/>
      <c r="F2" s="179"/>
      <c r="G2" s="179"/>
    </row>
    <row r="4" spans="2:7" s="30" customFormat="1" ht="96.75" customHeight="1" thickBot="1" x14ac:dyDescent="0.35">
      <c r="B4" s="198" t="s">
        <v>370</v>
      </c>
      <c r="C4" s="198"/>
      <c r="D4" s="198"/>
      <c r="E4" s="198"/>
      <c r="F4" s="198"/>
      <c r="G4" s="198"/>
    </row>
    <row r="5" spans="2:7" s="30" customFormat="1" ht="243" customHeight="1" x14ac:dyDescent="0.3">
      <c r="B5" s="199" t="s">
        <v>89</v>
      </c>
      <c r="C5" s="201" t="s">
        <v>90</v>
      </c>
      <c r="D5" s="203" t="s">
        <v>91</v>
      </c>
      <c r="E5" s="203"/>
      <c r="F5" s="203" t="s">
        <v>1</v>
      </c>
      <c r="G5" s="205" t="s">
        <v>2</v>
      </c>
    </row>
    <row r="6" spans="2:7" s="30" customFormat="1" ht="76.5" customHeight="1" x14ac:dyDescent="0.3">
      <c r="B6" s="200"/>
      <c r="C6" s="202"/>
      <c r="D6" s="78" t="s">
        <v>50</v>
      </c>
      <c r="E6" s="79" t="s">
        <v>51</v>
      </c>
      <c r="F6" s="204"/>
      <c r="G6" s="206"/>
    </row>
    <row r="7" spans="2:7" s="28" customFormat="1" ht="171" customHeight="1" thickBot="1" x14ac:dyDescent="0.4">
      <c r="B7" s="80" t="s">
        <v>92</v>
      </c>
      <c r="C7" s="81">
        <v>3027836</v>
      </c>
      <c r="D7" s="81">
        <v>3027836</v>
      </c>
      <c r="E7" s="82" t="s">
        <v>84</v>
      </c>
      <c r="F7" s="82" t="s">
        <v>84</v>
      </c>
      <c r="G7" s="83" t="s">
        <v>84</v>
      </c>
    </row>
  </sheetData>
  <mergeCells count="7">
    <mergeCell ref="D2:G2"/>
    <mergeCell ref="B4:G4"/>
    <mergeCell ref="B5:B6"/>
    <mergeCell ref="C5:C6"/>
    <mergeCell ref="D5:E5"/>
    <mergeCell ref="F5:F6"/>
    <mergeCell ref="G5:G6"/>
  </mergeCells>
  <pageMargins left="0.11811023622047245" right="0.11811023622047245" top="0.35433070866141736" bottom="0.35433070866141736" header="0.31496062992125984" footer="0.31496062992125984"/>
  <pageSetup paperSize="9" scale="4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view="pageBreakPreview" zoomScale="50" zoomScaleNormal="60" zoomScaleSheetLayoutView="50" workbookViewId="0">
      <selection activeCell="D5" sqref="D5"/>
    </sheetView>
  </sheetViews>
  <sheetFormatPr defaultRowHeight="23.25" x14ac:dyDescent="0.35"/>
  <cols>
    <col min="1" max="1" width="9.140625" style="10"/>
    <col min="2" max="2" width="32.85546875" style="6" customWidth="1"/>
    <col min="3" max="3" width="35.140625" style="6" customWidth="1"/>
    <col min="4" max="4" width="33.5703125" style="6" customWidth="1"/>
    <col min="5" max="5" width="35.85546875" style="6" customWidth="1"/>
    <col min="6" max="6" width="26.5703125" style="10" customWidth="1"/>
    <col min="7" max="7" width="23" style="10" customWidth="1"/>
    <col min="8" max="8" width="33.42578125" style="10" customWidth="1"/>
    <col min="9" max="9" width="34.7109375" style="10" customWidth="1"/>
    <col min="10" max="16384" width="9.140625" style="10"/>
  </cols>
  <sheetData>
    <row r="1" spans="2:9" x14ac:dyDescent="0.35">
      <c r="I1" s="11"/>
    </row>
    <row r="2" spans="2:9" ht="30" x14ac:dyDescent="0.4">
      <c r="B2" s="179"/>
      <c r="C2" s="179"/>
      <c r="D2" s="179"/>
      <c r="E2" s="179"/>
      <c r="F2" s="179"/>
      <c r="G2" s="179"/>
      <c r="H2" s="179"/>
      <c r="I2" s="179"/>
    </row>
    <row r="4" spans="2:9" s="30" customFormat="1" ht="66.75" customHeight="1" x14ac:dyDescent="0.3">
      <c r="B4" s="198" t="s">
        <v>371</v>
      </c>
      <c r="C4" s="198"/>
      <c r="D4" s="198"/>
      <c r="E4" s="198"/>
      <c r="F4" s="198"/>
      <c r="G4" s="198"/>
      <c r="H4" s="198"/>
      <c r="I4" s="198"/>
    </row>
    <row r="5" spans="2:9" s="30" customFormat="1" ht="41.25" customHeight="1" thickBot="1" x14ac:dyDescent="0.35">
      <c r="B5" s="84"/>
      <c r="C5" s="84"/>
      <c r="D5" s="84"/>
      <c r="E5" s="84"/>
      <c r="F5" s="84"/>
      <c r="G5" s="84"/>
      <c r="H5" s="84"/>
      <c r="I5" s="84"/>
    </row>
    <row r="6" spans="2:9" s="30" customFormat="1" ht="295.5" customHeight="1" x14ac:dyDescent="0.3">
      <c r="B6" s="219" t="s">
        <v>72</v>
      </c>
      <c r="C6" s="220"/>
      <c r="D6" s="220" t="s">
        <v>41</v>
      </c>
      <c r="E6" s="220"/>
      <c r="F6" s="220" t="s">
        <v>42</v>
      </c>
      <c r="G6" s="220"/>
      <c r="H6" s="220" t="s">
        <v>43</v>
      </c>
      <c r="I6" s="221"/>
    </row>
    <row r="7" spans="2:9" s="30" customFormat="1" ht="45" x14ac:dyDescent="0.3">
      <c r="B7" s="85" t="s">
        <v>39</v>
      </c>
      <c r="C7" s="77" t="s">
        <v>40</v>
      </c>
      <c r="D7" s="77" t="s">
        <v>39</v>
      </c>
      <c r="E7" s="77" t="s">
        <v>40</v>
      </c>
      <c r="F7" s="13" t="s">
        <v>5</v>
      </c>
      <c r="G7" s="13" t="s">
        <v>6</v>
      </c>
      <c r="H7" s="77" t="s">
        <v>39</v>
      </c>
      <c r="I7" s="86" t="s">
        <v>40</v>
      </c>
    </row>
    <row r="8" spans="2:9" s="6" customFormat="1" ht="53.25" customHeight="1" x14ac:dyDescent="0.35">
      <c r="B8" s="207" t="s">
        <v>85</v>
      </c>
      <c r="C8" s="208"/>
      <c r="D8" s="215">
        <v>0.30599999999999999</v>
      </c>
      <c r="E8" s="215">
        <v>0.28999999999999998</v>
      </c>
      <c r="F8" s="215">
        <v>0.108</v>
      </c>
      <c r="G8" s="217">
        <v>0.10780000000000001</v>
      </c>
      <c r="H8" s="211" t="s">
        <v>380</v>
      </c>
      <c r="I8" s="213" t="s">
        <v>381</v>
      </c>
    </row>
    <row r="9" spans="2:9" s="28" customFormat="1" ht="171" customHeight="1" thickBot="1" x14ac:dyDescent="0.4">
      <c r="B9" s="209"/>
      <c r="C9" s="210"/>
      <c r="D9" s="216"/>
      <c r="E9" s="216"/>
      <c r="F9" s="216"/>
      <c r="G9" s="218"/>
      <c r="H9" s="212"/>
      <c r="I9" s="214"/>
    </row>
    <row r="11" spans="2:9" ht="60" customHeight="1" x14ac:dyDescent="0.35"/>
    <row r="12" spans="2:9" hidden="1" x14ac:dyDescent="0.35"/>
  </sheetData>
  <mergeCells count="13">
    <mergeCell ref="B2:I2"/>
    <mergeCell ref="B4:I4"/>
    <mergeCell ref="B6:C6"/>
    <mergeCell ref="D6:E6"/>
    <mergeCell ref="F6:G6"/>
    <mergeCell ref="H6:I6"/>
    <mergeCell ref="B8:C9"/>
    <mergeCell ref="H8:H9"/>
    <mergeCell ref="I8:I9"/>
    <mergeCell ref="D8:D9"/>
    <mergeCell ref="E8:E9"/>
    <mergeCell ref="F8:F9"/>
    <mergeCell ref="G8:G9"/>
  </mergeCells>
  <pageMargins left="0.11811023622047245" right="0.11811023622047245" top="0.35433070866141736" bottom="0.35433070866141736" header="0.31496062992125984" footer="0.31496062992125984"/>
  <pageSetup paperSize="9" scale="36" orientation="portrait" verticalDpi="180" r:id="rId1"/>
  <colBreaks count="1" manualBreakCount="1">
    <brk id="10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11" sqref="B11"/>
    </sheetView>
  </sheetViews>
  <sheetFormatPr defaultRowHeight="15" x14ac:dyDescent="0.25"/>
  <cols>
    <col min="2" max="2" width="90" customWidth="1"/>
  </cols>
  <sheetData>
    <row r="2" spans="2:2" ht="82.5" customHeight="1" x14ac:dyDescent="0.25">
      <c r="B2" s="87" t="s">
        <v>372</v>
      </c>
    </row>
    <row r="4" spans="2:2" ht="85.5" customHeight="1" x14ac:dyDescent="0.25">
      <c r="B4" s="90" t="s">
        <v>389</v>
      </c>
    </row>
    <row r="5" spans="2:2" x14ac:dyDescent="0.25">
      <c r="B5" s="88" t="s">
        <v>377</v>
      </c>
    </row>
    <row r="6" spans="2:2" x14ac:dyDescent="0.25">
      <c r="B6" s="88"/>
    </row>
    <row r="7" spans="2:2" x14ac:dyDescent="0.25">
      <c r="B7" s="88" t="s">
        <v>386</v>
      </c>
    </row>
    <row r="12" spans="2:2" x14ac:dyDescent="0.25">
      <c r="B12" s="161"/>
    </row>
  </sheetData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отчет</vt:lpstr>
      <vt:lpstr>прил 1</vt:lpstr>
      <vt:lpstr>прил 2</vt:lpstr>
      <vt:lpstr>прил3</vt:lpstr>
      <vt:lpstr>прил5</vt:lpstr>
      <vt:lpstr>отчет!Заголовки_для_печати</vt:lpstr>
      <vt:lpstr>'прил 1'!Заголовки_для_печати</vt:lpstr>
      <vt:lpstr>'прил 2'!Заголовки_для_печати</vt:lpstr>
      <vt:lpstr>прил3!Заголовки_для_печати</vt:lpstr>
      <vt:lpstr>отчет!Область_печати</vt:lpstr>
      <vt:lpstr>'прил 1'!Область_печати</vt:lpstr>
      <vt:lpstr>'прил 2'!Область_печати</vt:lpstr>
      <vt:lpstr>прил3!Область_печати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2021-05-11T09:15:03Z</dcterms:modified>
</cp:coreProperties>
</file>